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Y18" i="84"/>
  <c r="H31" i="87"/>
  <c r="W45" i="94"/>
  <c r="M45" i="94"/>
  <c r="F12" i="89"/>
  <c r="H24" i="89" s="1"/>
  <c r="Y18" i="91"/>
  <c r="P16" i="91" s="1"/>
  <c r="X50" i="94" s="1"/>
  <c r="N45" i="94" l="1"/>
  <c r="H31" i="2"/>
  <c r="H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AL31" i="76" s="1"/>
  <c r="J52" i="94" s="1"/>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Y21" i="84"/>
  <c r="H27" i="84" s="1"/>
  <c r="P16" i="84"/>
  <c r="T50" i="94" s="1"/>
  <c r="H31" i="79"/>
  <c r="AA41" i="94"/>
  <c r="H32" i="94"/>
  <c r="AA33" i="94"/>
  <c r="F12" i="88"/>
  <c r="H24" i="88" s="1"/>
  <c r="AL27" i="88"/>
  <c r="F12" i="77"/>
  <c r="H24" i="77" s="1"/>
  <c r="AL27" i="77"/>
  <c r="AL31" i="77" s="1"/>
  <c r="K52" i="94" s="1"/>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P16" i="75" l="1"/>
  <c r="I50"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G55" i="94" s="1"/>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<sst xmlns="http://schemas.openxmlformats.org/spreadsheetml/2006/main" count="3275" uniqueCount="461">
  <si>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</si>
  <si>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</si>
  <si>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</si>
  <si>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</si>
  <si>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</si>
  <si>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</si>
  <si>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</si>
  <si>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</si>
  <si>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</si>
  <si>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</si>
  <si>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</si>
  <si>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</si>
  <si>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</si>
  <si>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</si>
  <si>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</si>
  <si>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</si>
  <si>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</si>
  <si>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</si>
  <si>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</si>
  <si>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</si>
  <si>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</si>
  <si>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</si>
  <si>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</si>
  <si>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</si>
  <si>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</si>
  <si>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</si>
  <si>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</si>
  <si>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</si>
  <si>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</si>
  <si>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</si>
  <si>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</si>
  <si>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</si>
  <si>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</si>
  <si>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</si>
  <si>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</si>
  <si>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</si>
  <si>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</si>
  <si>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</si>
  <si>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</si>
  <si>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</si>
  <si>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</si>
  <si>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</si>
  <si>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</si>
  <si>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</si>
  <si>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</si>
  <si>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</si>
  <si>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</si>
  <si>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</si>
  <si>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</si>
  <si>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</si>
  <si>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</si>
  <si>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</si>
  <si>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</si>
  <si>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</si>
  <si>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</si>
  <si>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</si>
  <si>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</si>
  <si>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</si>
  <si>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</si>
  <si>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</si>
  <si>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</si>
  <si>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</si>
  <si>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</si>
  <si>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</si>
  <si>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</si>
  <si>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</si>
  <si>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</si>
  <si>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</si>
  <si>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</si>
  <si>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</si>
  <si>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</si>
  <si>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</si>
  <si>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</si>
  <si>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</si>
  <si>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</si>
  <si>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</si>
  <si>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</si>
  <si>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</si>
  <si>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</si>
  <si>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</si>
  <si>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</si>
  <si>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</si>
  <si>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</si>
  <si>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</si>
  <si>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</si>
  <si>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</si>
  <si>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</si>
  <si>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</si>
  <si>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</si>
  <si>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</si>
  <si>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</si>
  <si>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</si>
  <si>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</si>
  <si>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</si>
  <si>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</si>
  <si>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</si>
  <si>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</si>
  <si>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</si>
  <si>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</si>
  <si>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</si>
  <si>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</si>
  <si>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</si>
  <si>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</si>
  <si>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</si>
  <si>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</si>
  <si>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</si>
  <si>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</si>
  <si>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</si>
  <si>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</si>
  <si>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</si>
  <si>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</si>
  <si>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</si>
  <si>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</si>
  <si>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</si>
  <si>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</si>
  <si>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</si>
  <si>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</si>
  <si>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</si>
  <si>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</si>
  <si>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</si>
  <si>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</si>
  <si>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</si>
  <si>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</si>
  <si>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</si>
  <si>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</si>
  <si>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</si>
  <si>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</si>
  <si>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</si>
  <si>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</si>
  <si>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</si>
  <si>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</si>
  <si>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</si>
  <si>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</si>
  <si>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</si>
  <si>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</si>
  <si>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</si>
  <si>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</si>
  <si>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</si>
  <si>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</si>
  <si>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</si>
  <si>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</si>
  <si>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</si>
  <si>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</si>
  <si>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</si>
  <si>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</si>
  <si>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</si>
  <si>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</si>
  <si>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</si>
  <si>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</si>
  <si>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</si>
  <si>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</si>
  <si>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</si>
  <si>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</si>
  <si>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</si>
  <si>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</si>
  <si>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</si>
  <si>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</si>
  <si>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</si>
  <si>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</si>
  <si>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</si>
  <si>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</si>
  <si>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</si>
  <si>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</si>
  <si>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</si>
  <si>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</si>
  <si>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</si>
  <si>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</si>
  <si>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</si>
  <si>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</si>
  <si>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</si>
  <si>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</si>
  <si>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</si>
  <si>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</si>
  <si>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</si>
  <si>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</si>
  <si>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</si>
  <si>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</si>
  <si>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</si>
  <si>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</si>
  <si>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</si>
  <si>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</si>
  <si>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</si>
  <si>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</si>
  <si>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</si>
  <si>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</si>
  <si>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</si>
  <si>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</si>
  <si>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</si>
  <si>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</si>
  <si>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</si>
  <si>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</si>
  <si>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</si>
  <si>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</si>
  <si>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</si>
  <si>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</si>
  <si>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</si>
  <si>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</si>
  <si>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</si>
  <si>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</si>
  <si>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</si>
  <si>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</si>
  <si>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</si>
  <si>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</si>
  <si>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</si>
  <si>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</si>
  <si>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</si>
  <si>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</si>
  <si>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</si>
  <si>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</si>
  <si>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</si>
  <si>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</si>
  <si>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</si>
  <si>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</si>
  <si>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</si>
  <si>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</si>
  <si>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</si>
  <si>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</si>
  <si>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</si>
  <si>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</si>
  <si>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</si>
  <si>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</si>
  <si>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</si>
  <si>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</si>
  <si>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</si>
  <si>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</si>
  <si>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</si>
  <si>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</si>
  <si>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</si>
  <si>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</si>
  <si>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</si>
  <si>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</si>
  <si>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</si>
  <si>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</si>
  <si>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</si>
  <si>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</si>
  <si>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</si>
  <si>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</si>
  <si>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</si>
  <si>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</si>
  <si>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</si>
  <si>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</si>
  <si>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</si>
  <si>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</si>
  <si>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</si>
  <si>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</si>
  <si>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</si>
  <si>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</si>
  <si>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</si>
  <si>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</si>
  <si>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</si>
  <si>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</si>
  <si>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</si>
  <si>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</si>
  <si>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</si>
  <si>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</si>
  <si>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</si>
  <si>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</si>
  <si>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</si>
  <si>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</si>
  <si>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</si>
  <si>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</si>
  <si>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</si>
  <si>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</si>
  <si>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</si>
  <si>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</si>
  <si>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</si>
  <si>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</si>
  <si>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</si>
  <si>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</si>
  <si>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</si>
  <si>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</si>
  <si>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</si>
  <si>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</si>
  <si>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</si>
  <si>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</si>
  <si>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</si>
  <si>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</si>
  <si>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</si>
  <si>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</si>
  <si>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</si>
  <si>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</si>
  <si>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</si>
  <si>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</si>
  <si>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</si>
  <si>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</si>
  <si>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</si>
  <si>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</si>
  <si>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</si>
  <si>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</si>
  <si>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</si>
  <si>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</si>
  <si>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</si>
  <si>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</si>
  <si>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</si>
  <si>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</si>
  <si>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</si>
  <si>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</si>
  <si>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</si>
  <si>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</si>
  <si>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</si>
  <si>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</si>
  <si>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</si>
  <si>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</si>
  <si>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</si>
  <si>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</si>
  <si>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</si>
  <si>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</si>
  <si>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</si>
  <si>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</si>
  <si>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</si>
  <si>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</si>
  <si>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</si>
  <si>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</si>
  <si>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</si>
  <si>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</si>
  <si>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</si>
  <si>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</si>
  <si>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</si>
  <si>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</si>
  <si>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</si>
  <si>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</si>
  <si>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</si>
  <si>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</si>
  <si>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</si>
  <si>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</si>
  <si>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</si>
  <si>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</si>
  <si>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</si>
  <si>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</si>
  <si>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</si>
  <si>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</si>
  <si>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</si>
  <si>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</si>
  <si>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</si>
  <si>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</si>
  <si>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</si>
  <si>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</si>
  <si>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</si>
  <si>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</si>
  <si>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</si>
  <si>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</si>
  <si>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</si>
  <si>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</si>
  <si>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</si>
  <si>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</si>
  <si>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</si>
  <si>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</si>
  <si>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</si>
  <si>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</si>
  <si>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</si>
  <si>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</si>
  <si>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</si>
  <si>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</si>
  <si>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</si>
  <si>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</si>
  <si>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</si>
  <si>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</si>
  <si>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</si>
  <si>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</si>
  <si>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</si>
  <si>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</si>
  <si>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</si>
  <si>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</si>
  <si>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</si>
  <si>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</si>
  <si>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</si>
  <si>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</si>
  <si>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</si>
  <si>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</si>
  <si>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</si>
  <si>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</si>
  <si>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</si>
  <si>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</si>
  <si>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</si>
  <si>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</si>
  <si>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</si>
  <si>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</si>
  <si>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</si>
  <si>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</si>
  <si>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</si>
  <si>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</si>
  <si>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</si>
  <si>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</si>
  <si>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</si>
  <si>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</si>
  <si>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</si>
  <si>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</si>
  <si>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</si>
  <si>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</si>
  <si>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</si>
  <si>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</si>
  <si>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</si>
  <si>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</si>
  <si>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</si>
  <si>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</si>
  <si>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</si>
  <si>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</si>
  <si>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</si>
  <si>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</si>
  <si>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</si>
  <si>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</si>
  <si>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</si>
  <si>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</si>
  <si>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</si>
  <si>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</si>
  <si>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</si>
  <si>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</si>
  <si>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</si>
  <si>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</si>
  <si>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</si>
  <si>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</si>
  <si>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</si>
  <si>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</si>
  <si>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</si>
  <si>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</si>
  <si>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</si>
  <si>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</si>
  <si>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</si>
  <si>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</si>
  <si>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</si>
  <si>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</si>
  <si>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</si>
  <si>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</si>
  <si>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</si>
  <si>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</si>
  <si>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</si>
  <si>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</si>
  <si>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</si>
  <si>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</si>
  <si>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</si>
  <si>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</si>
  <si>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</si>
  <si>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</si>
  <si>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</si>
  <si>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</si>
  <si>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</si>
  <si>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</si>
  <si>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</si>
  <si>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</si>
  <si>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</si>
  <si>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</si>
  <si>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</si>
  <si>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</si>
  <si>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</si>
  <si>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</si>
  <si>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</si>
  <si>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</si>
  <si>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</si>
  <si>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</si>
  <si>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</si>
  <si>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</si>
  <si>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横浜市中区本町６丁目50番地の10</t>
  </si>
  <si>
    <t>横浜市水道事業管理者
水道局長　 山    岡　 秀　  一</t>
  </si>
  <si>
    <t>横浜市水道局小雀浄水場</t>
  </si>
  <si>
    <t>横浜市戸塚区小雀町２４７０番地</t>
  </si>
  <si>
    <t>045(851)1731</t>
  </si>
  <si>
    <t>横浜市長</t>
  </si>
  <si>
    <t>上水道及び工業用水事業</t>
  </si>
  <si>
    <t>045-851-1731</t>
    <phoneticPr fontId="3"/>
  </si>
  <si>
    <t>○</t>
  </si>
  <si>
    <t>令和  ６ 年   ６ 月  27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</si>
</sst>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53540" y="2200275"/>
          <a:ext cx="590550" cy="63436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53540" y="2200275"/>
          <a:ext cx="590550" cy="63436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53540" y="2200275"/>
          <a:ext cx="590550" cy="63436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53540" y="2190750"/>
          <a:ext cx="590550" cy="62484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7350" y="2230755"/>
          <a:ext cx="586740" cy="632460"/>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7350" y="2219325"/>
          <a:ext cx="586740" cy="640080"/>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7350" y="2207895"/>
          <a:ext cx="586740" cy="640080"/>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view="pageBreakPreview" topLeftCell="B26" zoomScaleNormal="100" zoomScaleSheetLayoutView="100" workbookViewId="0">
      <selection activeCell="U35" sqref="U35"/>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459</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460</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456</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455</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453</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2003</v>
      </c>
      <c r="N48" s="573"/>
      <c r="O48" s="574"/>
    </row>
    <row r="49" spans="3:21" ht="18" customHeight="1" x14ac:dyDescent="0.15">
      <c r="C49" s="523" t="s">
        <v>11</v>
      </c>
      <c r="D49" s="555"/>
      <c r="E49" s="556"/>
      <c r="F49" s="542" t="s">
        <v>454</v>
      </c>
      <c r="G49" s="543"/>
      <c r="H49" s="543"/>
      <c r="I49" s="543"/>
      <c r="J49" s="543"/>
      <c r="K49" s="543"/>
      <c r="L49" s="471" t="s">
        <v>172</v>
      </c>
      <c r="M49" s="474"/>
      <c r="N49" s="575" t="s">
        <v>458</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142</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82</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2798.2999999999997</v>
      </c>
      <c r="I63" s="293" t="s">
        <v>4</v>
      </c>
      <c r="J63" s="594" t="s">
        <v>324</v>
      </c>
      <c r="K63" s="595"/>
      <c r="L63" s="596"/>
      <c r="M63" s="592">
        <f>+別紙!AA14</f>
        <v>2798.2999999999997</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f>+別紙!AA15</f>
        <v>175.1</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2622.7</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f>+別紙!AA17</f>
        <v>0.5</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election activeCell="AU12" sqref="AU1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横浜市水道局小雀浄水場</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3" zoomScaleNormal="100" workbookViewId="0">
      <selection activeCell="AJ29" sqref="AJ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v>0</v>
      </c>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2852.4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2750</v>
      </c>
      <c r="E24" s="655"/>
      <c r="F24" s="655"/>
      <c r="G24" s="212" t="s">
        <v>198</v>
      </c>
      <c r="H24" s="644">
        <f>+F12</f>
        <v>2852.4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2852.4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2852.4</v>
      </c>
      <c r="Q27" s="704"/>
      <c r="R27" s="704"/>
      <c r="S27" s="704"/>
      <c r="T27" s="54" t="s">
        <v>38</v>
      </c>
      <c r="U27" s="74"/>
      <c r="V27" s="74"/>
      <c r="Y27" s="72" t="s">
        <v>39</v>
      </c>
      <c r="Z27" s="75"/>
      <c r="AH27" s="63"/>
      <c r="AI27" s="63"/>
      <c r="AJ27" s="63"/>
      <c r="AK27" s="63"/>
      <c r="AL27" s="674">
        <f>+AH18+P27</f>
        <v>2852.4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2852.4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2750</v>
      </c>
      <c r="E29" s="655"/>
      <c r="F29" s="655"/>
      <c r="G29" s="212" t="s">
        <v>198</v>
      </c>
      <c r="H29" s="644">
        <f>+AL27</f>
        <v>2852.4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150</v>
      </c>
      <c r="E30" s="655"/>
      <c r="F30" s="655"/>
      <c r="G30" s="212" t="s">
        <v>198</v>
      </c>
      <c r="H30" s="644">
        <f>+AL30</f>
        <v>0</v>
      </c>
      <c r="I30" s="645"/>
      <c r="J30" s="212" t="s">
        <v>198</v>
      </c>
      <c r="M30" s="653"/>
      <c r="P30" s="66"/>
      <c r="R30" s="658">
        <f>+ROUND(AA28,1)+ROUND(AA29,1)+ROUND(AA30,1)</f>
        <v>2852.4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2600</v>
      </c>
      <c r="E31" s="655"/>
      <c r="F31" s="655"/>
      <c r="G31" s="212" t="s">
        <v>198</v>
      </c>
      <c r="H31" s="644">
        <f>+AS24</f>
        <v>2852.4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9" zoomScaleNormal="100" workbookViewId="0">
      <selection activeCell="AI30" sqref="AI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0.5</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0.5</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0.5</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topLeftCell="A19" zoomScaleNormal="100" workbookViewId="0">
      <selection activeCell="AI28" sqref="AI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25</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25</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25</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topLeftCell="A19" zoomScaleNormal="100" workbookViewId="0">
      <selection activeCell="AA30" sqref="AA30:AE3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v>0</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0.1</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5" zoomScaleNormal="100" workbookViewId="0">
      <selection activeCell="AI28" sqref="AI2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1.2</v>
      </c>
      <c r="E24" s="655"/>
      <c r="F24" s="655"/>
      <c r="G24" s="212" t="s">
        <v>198</v>
      </c>
      <c r="H24" s="644">
        <f>+F12</f>
        <v>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5</v>
      </c>
      <c r="Q27" s="704"/>
      <c r="R27" s="704"/>
      <c r="S27" s="704"/>
      <c r="T27" s="54" t="s">
        <v>38</v>
      </c>
      <c r="U27" s="74"/>
      <c r="V27" s="74"/>
      <c r="Y27" s="72" t="s">
        <v>39</v>
      </c>
      <c r="Z27" s="75"/>
      <c r="AH27" s="63"/>
      <c r="AI27" s="63"/>
      <c r="AJ27" s="63"/>
      <c r="AK27" s="63"/>
      <c r="AL27" s="674">
        <f>+AH18+P27</f>
        <v>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1.2</v>
      </c>
      <c r="E29" s="655"/>
      <c r="F29" s="655"/>
      <c r="G29" s="212" t="s">
        <v>198</v>
      </c>
      <c r="H29" s="644">
        <f>+AL27</f>
        <v>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1.2</v>
      </c>
      <c r="E31" s="655"/>
      <c r="F31" s="655"/>
      <c r="G31" s="212" t="s">
        <v>198</v>
      </c>
      <c r="H31" s="644">
        <f>+AS24</f>
        <v>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8" zoomScaleNormal="100" workbookViewId="0">
      <selection activeCell="D24" sqref="D24:F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19" zoomScaleNormal="100" workbookViewId="0">
      <selection activeCell="AG29" sqref="AG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1.4</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0.5</v>
      </c>
      <c r="E24" s="655"/>
      <c r="F24" s="655"/>
      <c r="G24" s="212" t="s">
        <v>198</v>
      </c>
      <c r="H24" s="644">
        <f>+F12</f>
        <v>1.4</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1.4</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1.4</v>
      </c>
      <c r="Q27" s="704"/>
      <c r="R27" s="704"/>
      <c r="S27" s="704"/>
      <c r="T27" s="54" t="s">
        <v>38</v>
      </c>
      <c r="U27" s="74"/>
      <c r="V27" s="74"/>
      <c r="Y27" s="72" t="s">
        <v>39</v>
      </c>
      <c r="Z27" s="75"/>
      <c r="AH27" s="63"/>
      <c r="AI27" s="63"/>
      <c r="AJ27" s="63"/>
      <c r="AK27" s="63"/>
      <c r="AL27" s="674">
        <f>+AH18+P27</f>
        <v>1.4</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1.4</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0.5</v>
      </c>
      <c r="E29" s="655"/>
      <c r="F29" s="655"/>
      <c r="G29" s="212" t="s">
        <v>198</v>
      </c>
      <c r="H29" s="644">
        <f>+AL27</f>
        <v>1.4</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1.4</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0.5</v>
      </c>
      <c r="E31" s="655"/>
      <c r="F31" s="655"/>
      <c r="G31" s="212" t="s">
        <v>198</v>
      </c>
      <c r="H31" s="644">
        <f>+AS24</f>
        <v>1.4</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22"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topLeftCell="A19"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2" zoomScaleNormal="100" workbookViewId="0">
      <selection activeCell="AH25" sqref="AH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2.2999999999999998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18</v>
      </c>
      <c r="E24" s="655"/>
      <c r="F24" s="655"/>
      <c r="G24" s="212" t="s">
        <v>198</v>
      </c>
      <c r="H24" s="644">
        <f>+F12</f>
        <v>2.2999999999999998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2.2999999999999998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2.2999999999999998</v>
      </c>
      <c r="Q27" s="704"/>
      <c r="R27" s="704"/>
      <c r="S27" s="704"/>
      <c r="T27" s="54" t="s">
        <v>38</v>
      </c>
      <c r="U27" s="74"/>
      <c r="V27" s="74"/>
      <c r="Y27" s="72" t="s">
        <v>39</v>
      </c>
      <c r="Z27" s="75"/>
      <c r="AH27" s="63"/>
      <c r="AI27" s="63"/>
      <c r="AJ27" s="63"/>
      <c r="AK27" s="63"/>
      <c r="AL27" s="674">
        <f>+AH18+P27</f>
        <v>2.2999999999999998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2.2999999999999998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18</v>
      </c>
      <c r="E29" s="655"/>
      <c r="F29" s="655"/>
      <c r="G29" s="212" t="s">
        <v>198</v>
      </c>
      <c r="H29" s="644">
        <f>+AL27</f>
        <v>2.2999999999999998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2.2999999999999998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18</v>
      </c>
      <c r="E31" s="655"/>
      <c r="F31" s="655"/>
      <c r="G31" s="212" t="s">
        <v>198</v>
      </c>
      <c r="H31" s="644">
        <f>+AS24</f>
        <v>2.2999999999999998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AG24" sqref="AG2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2.5</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v>
      </c>
      <c r="E24" s="655"/>
      <c r="F24" s="655"/>
      <c r="G24" s="212" t="s">
        <v>198</v>
      </c>
      <c r="H24" s="644">
        <f>+F12</f>
        <v>2.5</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2.5</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2.5</v>
      </c>
      <c r="Q27" s="704"/>
      <c r="R27" s="704"/>
      <c r="S27" s="704"/>
      <c r="T27" s="54" t="s">
        <v>38</v>
      </c>
      <c r="U27" s="74"/>
      <c r="V27" s="74"/>
      <c r="Y27" s="72" t="s">
        <v>39</v>
      </c>
      <c r="Z27" s="75"/>
      <c r="AH27" s="63"/>
      <c r="AI27" s="63"/>
      <c r="AJ27" s="63"/>
      <c r="AK27" s="63"/>
      <c r="AL27" s="674">
        <f>+AH18+P27</f>
        <v>2.5</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2.5</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v>
      </c>
      <c r="E29" s="655"/>
      <c r="F29" s="655"/>
      <c r="G29" s="212" t="s">
        <v>198</v>
      </c>
      <c r="H29" s="644">
        <f>+AL27</f>
        <v>2.5</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2.5</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v>
      </c>
      <c r="E31" s="655"/>
      <c r="F31" s="655"/>
      <c r="G31" s="212" t="s">
        <v>198</v>
      </c>
      <c r="H31" s="644">
        <f>+AS24</f>
        <v>2.5</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16"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3" zoomScaleNormal="100" workbookViewId="0">
      <selection activeCell="P32" sqref="P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22"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横浜市水道局小雀浄水場</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8</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1</v>
      </c>
      <c r="E24" s="655"/>
      <c r="F24" s="655"/>
      <c r="G24" s="212" t="s">
        <v>198</v>
      </c>
      <c r="H24" s="644">
        <f>+F12</f>
        <v>8</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8</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8</v>
      </c>
      <c r="Q27" s="704"/>
      <c r="R27" s="704"/>
      <c r="S27" s="704"/>
      <c r="T27" s="54" t="s">
        <v>38</v>
      </c>
      <c r="U27" s="74"/>
      <c r="V27" s="74"/>
      <c r="Y27" s="72" t="s">
        <v>39</v>
      </c>
      <c r="Z27" s="75"/>
      <c r="AH27" s="63"/>
      <c r="AI27" s="63"/>
      <c r="AJ27" s="63"/>
      <c r="AK27" s="63"/>
      <c r="AL27" s="674">
        <f>+AH18+P27</f>
        <v>8</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8</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v>
      </c>
      <c r="E29" s="655"/>
      <c r="F29" s="655"/>
      <c r="G29" s="212" t="s">
        <v>198</v>
      </c>
      <c r="H29" s="644">
        <f>+AL27</f>
        <v>8</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8</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v>
      </c>
      <c r="E31" s="655"/>
      <c r="F31" s="655"/>
      <c r="G31" s="212" t="s">
        <v>198</v>
      </c>
      <c r="H31" s="644">
        <f>+AS24</f>
        <v>8</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横浜市水道局小雀浄水場</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2750</v>
      </c>
      <c r="I9" s="393">
        <f>IF(OR(ｳ.廃油!D24&gt;0,ｳ.廃油!D24&lt;0),ｳ.廃油!D24,IF(I$19&gt;0,"0",0))</f>
        <v>0.5</v>
      </c>
      <c r="J9" s="393">
        <f>IF(OR(ｴ.廃酸!$D24&gt;0,ｴ.廃酸!$D24&lt;0),ｴ.廃酸!D24,IF(J$19&gt;0,"0",0))</f>
        <v>25</v>
      </c>
      <c r="K9" s="393">
        <f>IF(OR(ｵ.廃ｱﾙｶﾘ!$D24&gt;0,ｵ.廃ｱﾙｶﾘ!$D24&lt;0),ｵ.廃ｱﾙｶﾘ!D24,IF(K$19&gt;0,"0",0))</f>
        <v>0.1</v>
      </c>
      <c r="L9" s="393">
        <f>IF(OR(ｶ.廃ﾌﾟﾗ類!D24&gt;0,ｶ.廃ﾌﾟﾗ類!D24&lt;0),ｶ.廃ﾌﾟﾗ類!D24,IF(L$19&gt;0,"0",0))</f>
        <v>1.2</v>
      </c>
      <c r="M9" s="393">
        <f>IF(OR(ｷ.紙くず!D24&gt;0,ｷ.紙くず!D24&lt;0),ｷ.紙くず!D24,IF(M$19&gt;0,"0",0))</f>
        <v>0</v>
      </c>
      <c r="N9" s="393">
        <f>IF(OR(ｸ.木くず!D24&gt;0,ｸ.木くず!D24&lt;0),ｸ.木くず!D24,IF(N$19&gt;0,"0",0))</f>
        <v>0.5</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18</v>
      </c>
      <c r="T9" s="393">
        <f>IF(OR(ｾ.ｶﾞﾗｽ･ｺﾝｸﾘ･陶磁器くず!D24&gt;0,ｾ.ｶﾞﾗｽ･ｺﾝｸﾘ･陶磁器くず!D24&lt;0),ｾ.ｶﾞﾗｽ･ｺﾝｸﾘ･陶磁器くず!D24,IF(T$19&gt;0,"0",0))</f>
        <v>1</v>
      </c>
      <c r="U9" s="393">
        <f>IF(OR(ｿ.鉱さい!D24&gt;0,ｿ.鉱さい!D24&lt;0),ｿ.鉱さい!D24,IF(U$19&gt;0,"0",0))</f>
        <v>0</v>
      </c>
      <c r="V9" s="393">
        <f>IF(OR(ﾀ.がれき類!D24&gt;0,ﾀ.がれき類!D24&lt;0),ﾀ.がれき類!D24,IF(V$19&gt;0,"0",0))</f>
        <v>1</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1</v>
      </c>
      <c r="AA9" s="395">
        <f>IF(SUM(G9:Z9)&gt;0,SUM(G9:Z9),IF(AA$19&gt;0,"0",0))</f>
        <v>2798.2999999999997</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2750</v>
      </c>
      <c r="I14" s="399">
        <f>IF(OR(ｳ.廃油!D29&gt;0,ｳ.廃油!D29&lt;0),ｳ.廃油!D29,IF(I$19&gt;0,"0",0))</f>
        <v>0.5</v>
      </c>
      <c r="J14" s="399">
        <f>IF(OR(ｴ.廃酸!$D29&gt;0,ｴ.廃酸!$D29&lt;0),ｴ.廃酸!D29,IF(J$19&gt;0,"0",0))</f>
        <v>25</v>
      </c>
      <c r="K14" s="399">
        <f>IF(OR(ｵ.廃ｱﾙｶﾘ!$D29&gt;0,ｵ.廃ｱﾙｶﾘ!$D29&lt;0),ｵ.廃ｱﾙｶﾘ!D29,IF(K$19&gt;0,"0",0))</f>
        <v>0.1</v>
      </c>
      <c r="L14" s="399">
        <f>IF(OR(ｶ.廃ﾌﾟﾗ類!D29&gt;0,ｶ.廃ﾌﾟﾗ類!D29&lt;0),ｶ.廃ﾌﾟﾗ類!D29,IF(L$19&gt;0,"0",0))</f>
        <v>1.2</v>
      </c>
      <c r="M14" s="399">
        <f>IF(OR(ｷ.紙くず!D29&gt;0,ｷ.紙くず!D29&lt;0),ｷ.紙くず!D29,IF(M$19&gt;0,"0",0))</f>
        <v>0</v>
      </c>
      <c r="N14" s="399">
        <f>IF(OR(ｸ.木くず!D29&gt;0,ｸ.木くず!D29&lt;0),ｸ.木くず!D29,IF(N$19&gt;0,"0",0))</f>
        <v>0.5</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18</v>
      </c>
      <c r="T14" s="399">
        <f>IF(OR(ｾ.ｶﾞﾗｽ･ｺﾝｸﾘ･陶磁器くず!D29&gt;0,ｾ.ｶﾞﾗｽ･ｺﾝｸﾘ･陶磁器くず!D29&lt;0),ｾ.ｶﾞﾗｽ･ｺﾝｸﾘ･陶磁器くず!D29,IF(T$19&gt;0,"0",0))</f>
        <v>1</v>
      </c>
      <c r="U14" s="399">
        <f>IF(OR(ｿ.鉱さい!D29&gt;0,ｿ.鉱さい!D29&lt;0),ｿ.鉱さい!D29,IF(U$19&gt;0,"0",0))</f>
        <v>0</v>
      </c>
      <c r="V14" s="399">
        <f>IF(OR(ﾀ.がれき類!D29&gt;0,ﾀ.がれき類!D29&lt;0),ﾀ.がれき類!D29,IF(V$19&gt;0,"0",0))</f>
        <v>1</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1</v>
      </c>
      <c r="AA14" s="401">
        <f t="shared" si="0"/>
        <v>2798.2999999999997</v>
      </c>
    </row>
    <row r="15" spans="2:27" ht="24" customHeight="1" x14ac:dyDescent="0.15">
      <c r="B15" s="184" t="s">
        <v>244</v>
      </c>
      <c r="C15" s="759" t="s">
        <v>242</v>
      </c>
      <c r="D15" s="759"/>
      <c r="E15" s="759"/>
      <c r="F15" s="760"/>
      <c r="G15" s="399">
        <f>IF(OR(ｱ.燃え殻!D30&gt;0,ｱ.燃え殻!D30&lt;0),ｱ.燃え殻!D30,IF(G$19&gt;0,"0",0))</f>
        <v>0</v>
      </c>
      <c r="H15" s="399">
        <f>IF(OR(ｲ.汚泥!D30&gt;0,ｲ.汚泥!D30&lt;0),ｲ.汚泥!D30,IF(H$19&gt;0,"0",0))</f>
        <v>150</v>
      </c>
      <c r="I15" s="399">
        <f>IF(OR(ｳ.廃油!D30&gt;0,ｳ.廃油!D30&lt;0),ｳ.廃油!D30,IF(I$19&gt;0,"0",0))</f>
        <v>0</v>
      </c>
      <c r="J15" s="399">
        <f>IF(OR(ｴ.廃酸!$D30&gt;0,ｴ.廃酸!$D30&lt;0),ｴ.廃酸!D30,IF(J$19&gt;0,"0",0))</f>
        <v>25</v>
      </c>
      <c r="K15" s="399">
        <f>IF(OR(ｵ.廃ｱﾙｶﾘ!$D30&gt;0,ｵ.廃ｱﾙｶﾘ!$D30&lt;0),ｵ.廃ｱﾙｶﾘ!D30,IF(K$19&gt;0,"0",0))</f>
        <v>0.1</v>
      </c>
      <c r="L15" s="399" t="str">
        <f>IF(OR(ｶ.廃ﾌﾟﾗ類!D30&gt;0,ｶ.廃ﾌﾟﾗ類!D30&lt;0),ｶ.廃ﾌﾟﾗ類!D30,IF(L$19&gt;0,"0",0))</f>
        <v>0</v>
      </c>
      <c r="M15" s="399">
        <f>IF(OR(ｷ.紙くず!D30&gt;0,ｷ.紙くず!D30&lt;0),ｷ.紙くず!D30,IF(M$19&gt;0,"0",0))</f>
        <v>0</v>
      </c>
      <c r="N15" s="399" t="str">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t="str">
        <f>IF(OR(ﾄ.混合廃棄物その他!D30&gt;0,ﾄ.混合廃棄物その他!D30&lt;0),ﾄ.混合廃棄物その他!D30,IF(Z$19&gt;0,"0",0))</f>
        <v>0</v>
      </c>
      <c r="AA15" s="401">
        <f t="shared" si="0"/>
        <v>175.1</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2600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1.2</v>
      </c>
      <c r="M16" s="399">
        <f>IF(OR(ｷ.紙くず!D31&gt;0,ｷ.紙くず!D31&lt;0),ｷ.紙くず!D31,IF(M$19&gt;0,"0",0))</f>
        <v>0</v>
      </c>
      <c r="N16" s="399">
        <f>IF(OR(ｸ.木くず!D31&gt;0,ｸ.木くず!D31&lt;0),ｸ.木くず!D31,IF(N$19&gt;0,"0",0))</f>
        <v>0.5</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18</v>
      </c>
      <c r="T16" s="399">
        <f>IF(OR(ｾ.ｶﾞﾗｽ･ｺﾝｸﾘ･陶磁器くず!D31&gt;0,ｾ.ｶﾞﾗｽ･ｺﾝｸﾘ･陶磁器くず!D31&lt;0),ｾ.ｶﾞﾗｽ･ｺﾝｸﾘ･陶磁器くず!D31,IF(T$19&gt;0,"0",0))</f>
        <v>1</v>
      </c>
      <c r="U16" s="399">
        <f>IF(OR(ｿ.鉱さい!D31&gt;0,ｿ.鉱さい!D31&lt;0),ｿ.鉱さい!D31,IF(U$19&gt;0,"0",0))</f>
        <v>0</v>
      </c>
      <c r="V16" s="399">
        <f>IF(OR(ﾀ.がれき類!D31&gt;0,ﾀ.がれき類!D31&lt;0),ﾀ.がれき類!D31,IF(V$19&gt;0,"0",0))</f>
        <v>1</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v>
      </c>
      <c r="AA16" s="401">
        <f t="shared" si="0"/>
        <v>2622.7</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f>IF(OR(ｳ.廃油!D32&gt;0,ｳ.廃油!D32&lt;0),ｳ.廃油!D32,IF(I$19&gt;0,"0",0))</f>
        <v>0.5</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t="str">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t="str">
        <f>IF(OR(ﾄ.混合廃棄物その他!D32&gt;0,ﾄ.混合廃棄物その他!D32&lt;0),ﾄ.混合廃棄物その他!D32,IF(Z$19&gt;0,"0",0))</f>
        <v>0</v>
      </c>
      <c r="AA17" s="401">
        <f t="shared" si="0"/>
        <v>0.5</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t="str">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t="str">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2852.4</v>
      </c>
      <c r="I19" s="405">
        <f t="shared" si="1"/>
        <v>0</v>
      </c>
      <c r="J19" s="405">
        <f t="shared" si="1"/>
        <v>0</v>
      </c>
      <c r="K19" s="405">
        <f t="shared" si="1"/>
        <v>0</v>
      </c>
      <c r="L19" s="405">
        <f t="shared" si="1"/>
        <v>5</v>
      </c>
      <c r="M19" s="405">
        <f t="shared" si="1"/>
        <v>0</v>
      </c>
      <c r="N19" s="405">
        <f t="shared" si="1"/>
        <v>1.4</v>
      </c>
      <c r="O19" s="405">
        <f t="shared" si="1"/>
        <v>0</v>
      </c>
      <c r="P19" s="405">
        <f t="shared" si="1"/>
        <v>0</v>
      </c>
      <c r="Q19" s="405">
        <f t="shared" si="1"/>
        <v>0</v>
      </c>
      <c r="R19" s="405">
        <f t="shared" si="1"/>
        <v>0</v>
      </c>
      <c r="S19" s="405">
        <f t="shared" si="1"/>
        <v>2.2999999999999998</v>
      </c>
      <c r="T19" s="405">
        <f t="shared" si="1"/>
        <v>2.5</v>
      </c>
      <c r="U19" s="405">
        <f t="shared" si="1"/>
        <v>0</v>
      </c>
      <c r="V19" s="405">
        <f t="shared" si="1"/>
        <v>0</v>
      </c>
      <c r="W19" s="405">
        <f t="shared" si="1"/>
        <v>0</v>
      </c>
      <c r="X19" s="405">
        <f t="shared" si="1"/>
        <v>0</v>
      </c>
      <c r="Y19" s="405">
        <f t="shared" si="1"/>
        <v>0</v>
      </c>
      <c r="Z19" s="406">
        <f t="shared" si="1"/>
        <v>8</v>
      </c>
      <c r="AA19" s="407">
        <f t="shared" ref="AA19:AA25" si="2">SUM(G19:Z19)</f>
        <v>2871.6000000000004</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2852.4</v>
      </c>
      <c r="I37" s="441">
        <f t="shared" si="8"/>
        <v>0</v>
      </c>
      <c r="J37" s="441">
        <f t="shared" si="8"/>
        <v>0</v>
      </c>
      <c r="K37" s="441">
        <f t="shared" si="8"/>
        <v>0</v>
      </c>
      <c r="L37" s="441">
        <f t="shared" si="8"/>
        <v>5</v>
      </c>
      <c r="M37" s="441">
        <f t="shared" si="8"/>
        <v>0</v>
      </c>
      <c r="N37" s="441">
        <f t="shared" si="8"/>
        <v>1.4</v>
      </c>
      <c r="O37" s="441">
        <f t="shared" si="8"/>
        <v>0</v>
      </c>
      <c r="P37" s="441">
        <f t="shared" si="8"/>
        <v>0</v>
      </c>
      <c r="Q37" s="441">
        <f t="shared" si="8"/>
        <v>0</v>
      </c>
      <c r="R37" s="441">
        <f t="shared" si="8"/>
        <v>0</v>
      </c>
      <c r="S37" s="441">
        <f t="shared" si="8"/>
        <v>2.2999999999999998</v>
      </c>
      <c r="T37" s="441">
        <f t="shared" si="8"/>
        <v>2.5</v>
      </c>
      <c r="U37" s="441">
        <f t="shared" si="8"/>
        <v>0</v>
      </c>
      <c r="V37" s="441">
        <f t="shared" si="8"/>
        <v>0</v>
      </c>
      <c r="W37" s="441">
        <f t="shared" si="8"/>
        <v>0</v>
      </c>
      <c r="X37" s="441">
        <f t="shared" si="8"/>
        <v>0</v>
      </c>
      <c r="Y37" s="441">
        <f t="shared" si="8"/>
        <v>0</v>
      </c>
      <c r="Z37" s="442">
        <f t="shared" si="8"/>
        <v>8</v>
      </c>
      <c r="AA37" s="443">
        <f t="shared" si="4"/>
        <v>2871.6000000000004</v>
      </c>
    </row>
    <row r="38" spans="2:27" ht="24" customHeight="1" x14ac:dyDescent="0.15">
      <c r="B38" s="182"/>
      <c r="C38" s="782"/>
      <c r="D38" s="225"/>
      <c r="E38" s="223" t="s">
        <v>262</v>
      </c>
      <c r="F38" s="469"/>
      <c r="G38" s="432">
        <f t="shared" ref="G38:Z38" si="9">SUM(G39:G41)</f>
        <v>0</v>
      </c>
      <c r="H38" s="432">
        <f t="shared" si="9"/>
        <v>2852.4</v>
      </c>
      <c r="I38" s="432">
        <f t="shared" si="9"/>
        <v>0</v>
      </c>
      <c r="J38" s="432">
        <f t="shared" si="9"/>
        <v>0</v>
      </c>
      <c r="K38" s="432">
        <f t="shared" si="9"/>
        <v>0</v>
      </c>
      <c r="L38" s="432">
        <f t="shared" si="9"/>
        <v>5</v>
      </c>
      <c r="M38" s="432">
        <f t="shared" si="9"/>
        <v>0</v>
      </c>
      <c r="N38" s="432">
        <f t="shared" si="9"/>
        <v>1.4</v>
      </c>
      <c r="O38" s="432">
        <f t="shared" si="9"/>
        <v>0</v>
      </c>
      <c r="P38" s="432">
        <f t="shared" si="9"/>
        <v>0</v>
      </c>
      <c r="Q38" s="432">
        <f t="shared" si="9"/>
        <v>0</v>
      </c>
      <c r="R38" s="432">
        <f t="shared" si="9"/>
        <v>0</v>
      </c>
      <c r="S38" s="432">
        <f t="shared" si="9"/>
        <v>2.2999999999999998</v>
      </c>
      <c r="T38" s="432">
        <f t="shared" si="9"/>
        <v>2.5</v>
      </c>
      <c r="U38" s="432">
        <f t="shared" si="9"/>
        <v>0</v>
      </c>
      <c r="V38" s="432">
        <f t="shared" si="9"/>
        <v>0</v>
      </c>
      <c r="W38" s="432">
        <f t="shared" si="9"/>
        <v>0</v>
      </c>
      <c r="X38" s="432">
        <f t="shared" si="9"/>
        <v>0</v>
      </c>
      <c r="Y38" s="432">
        <f t="shared" si="9"/>
        <v>0</v>
      </c>
      <c r="Z38" s="433">
        <f t="shared" si="9"/>
        <v>8</v>
      </c>
      <c r="AA38" s="434">
        <f t="shared" si="4"/>
        <v>2871.6000000000004</v>
      </c>
    </row>
    <row r="39" spans="2:27" ht="24" customHeight="1" x14ac:dyDescent="0.15">
      <c r="B39" s="182"/>
      <c r="C39" s="782"/>
      <c r="D39" s="226"/>
      <c r="E39" s="221"/>
      <c r="F39" s="219" t="s">
        <v>235</v>
      </c>
      <c r="G39" s="435">
        <f>+ｱ.燃え殻!$AA$28</f>
        <v>0</v>
      </c>
      <c r="H39" s="435">
        <f>+ｲ.汚泥!$AA$28</f>
        <v>2852.4</v>
      </c>
      <c r="I39" s="435">
        <f>+ｳ.廃油!$AA$28</f>
        <v>0</v>
      </c>
      <c r="J39" s="435">
        <f>+ｴ.廃酸!$AA$28</f>
        <v>0</v>
      </c>
      <c r="K39" s="435">
        <f>+ｵ.廃ｱﾙｶﾘ!$AA$28</f>
        <v>0</v>
      </c>
      <c r="L39" s="435">
        <f>+ｶ.廃ﾌﾟﾗ類!$AA$28</f>
        <v>5</v>
      </c>
      <c r="M39" s="435">
        <f>+ｷ.紙くず!$AA$28</f>
        <v>0</v>
      </c>
      <c r="N39" s="435">
        <f>+ｸ.木くず!$AA$28</f>
        <v>1.4</v>
      </c>
      <c r="O39" s="435">
        <f>+ｹ.繊維くず!$AA$28</f>
        <v>0</v>
      </c>
      <c r="P39" s="435">
        <f>+ｺ.動植物性残さ!$AA$28</f>
        <v>0</v>
      </c>
      <c r="Q39" s="435">
        <f>+ｻ.動物系固形不要物!$AA$28</f>
        <v>0</v>
      </c>
      <c r="R39" s="435">
        <f>+ｼ.ｺﾞﾑくず!$AA$28</f>
        <v>0</v>
      </c>
      <c r="S39" s="435">
        <f>+ｽ.金属くず!$AA$28</f>
        <v>2.2999999999999998</v>
      </c>
      <c r="T39" s="435">
        <f>+ｾ.ｶﾞﾗｽ･ｺﾝｸﾘ･陶磁器くず!$AA$28</f>
        <v>2.5</v>
      </c>
      <c r="U39" s="435">
        <f>+ｿ.鉱さい!$AA$28</f>
        <v>0</v>
      </c>
      <c r="V39" s="435">
        <f>+ﾀ.がれき類!$AA$28</f>
        <v>0</v>
      </c>
      <c r="W39" s="435">
        <f>+ﾁ.動物のふん尿!$AA$28</f>
        <v>0</v>
      </c>
      <c r="X39" s="435">
        <f>+ﾂ.動物の死体!$AA$28</f>
        <v>0</v>
      </c>
      <c r="Y39" s="435">
        <f>+ﾃ.ばいじん!$AA$28</f>
        <v>0</v>
      </c>
      <c r="Z39" s="436">
        <f>+ﾄ.混合廃棄物その他!$AA$28</f>
        <v>8</v>
      </c>
      <c r="AA39" s="437">
        <f t="shared" si="4"/>
        <v>2871.6000000000004</v>
      </c>
    </row>
    <row r="40" spans="2:27" ht="24" customHeight="1" x14ac:dyDescent="0.15">
      <c r="B40" s="182"/>
      <c r="C40" s="782"/>
      <c r="D40" s="226"/>
      <c r="E40" s="221"/>
      <c r="F40" s="219" t="s">
        <v>261</v>
      </c>
      <c r="G40" s="435">
        <f>+ｱ.燃え殻!$AA$29</f>
        <v>0</v>
      </c>
      <c r="H40" s="435">
        <f>+ｲ.汚泥!$AA$29</f>
        <v>0</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0</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2852.4</v>
      </c>
      <c r="I43" s="444">
        <f>+ｳ.廃油!$AL$27</f>
        <v>0</v>
      </c>
      <c r="J43" s="444">
        <f>+ｴ.廃酸!$AL$27</f>
        <v>0</v>
      </c>
      <c r="K43" s="444">
        <f>+ｵ.廃ｱﾙｶﾘ!$AL$27</f>
        <v>0</v>
      </c>
      <c r="L43" s="444">
        <f>+ｶ.廃ﾌﾟﾗ類!$AL$27</f>
        <v>5</v>
      </c>
      <c r="M43" s="444">
        <f>+ｷ.紙くず!$AL$27</f>
        <v>0</v>
      </c>
      <c r="N43" s="444">
        <f>+ｸ.木くず!$AL$27</f>
        <v>1.4</v>
      </c>
      <c r="O43" s="444">
        <f>+ｹ.繊維くず!$AL$27</f>
        <v>0</v>
      </c>
      <c r="P43" s="444">
        <f>+ｺ.動植物性残さ!$AL$27</f>
        <v>0</v>
      </c>
      <c r="Q43" s="444">
        <f>+ｻ.動物系固形不要物!$AL$27</f>
        <v>0</v>
      </c>
      <c r="R43" s="444">
        <f>+ｼ.ｺﾞﾑくず!$AL$27</f>
        <v>0</v>
      </c>
      <c r="S43" s="444">
        <f>+ｽ.金属くず!$AL$27</f>
        <v>2.2999999999999998</v>
      </c>
      <c r="T43" s="444">
        <f>+ｾ.ｶﾞﾗｽ･ｺﾝｸﾘ･陶磁器くず!$AL$27</f>
        <v>2.5</v>
      </c>
      <c r="U43" s="444">
        <f>+ｿ.鉱さい!$AL$27</f>
        <v>0</v>
      </c>
      <c r="V43" s="444">
        <f>+ﾀ.がれき類!$AL$27</f>
        <v>0</v>
      </c>
      <c r="W43" s="444">
        <f>+ﾁ.動物のふん尿!$AL$27</f>
        <v>0</v>
      </c>
      <c r="X43" s="444">
        <f>+ﾂ.動物の死体!$AL$27</f>
        <v>0</v>
      </c>
      <c r="Y43" s="444">
        <f>+ﾃ.ばいじん!$AL$27</f>
        <v>0</v>
      </c>
      <c r="Z43" s="445">
        <f>+ﾄ.混合廃棄物その他!$AL$27</f>
        <v>8</v>
      </c>
      <c r="AA43" s="446">
        <f t="shared" si="4"/>
        <v>2871.6000000000004</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2852.4</v>
      </c>
      <c r="I45" s="450">
        <f>+ｳ.廃油!$AS$24</f>
        <v>0</v>
      </c>
      <c r="J45" s="450">
        <f>+ｴ.廃酸!$AS$24</f>
        <v>0</v>
      </c>
      <c r="K45" s="450">
        <f>+ｵ.廃ｱﾙｶﾘ!$AS$24</f>
        <v>0</v>
      </c>
      <c r="L45" s="450">
        <f>+ｶ.廃ﾌﾟﾗ類!$AS$24</f>
        <v>5</v>
      </c>
      <c r="M45" s="450">
        <f>+ｷ.紙くず!$AS$24</f>
        <v>0</v>
      </c>
      <c r="N45" s="450">
        <f>+ｸ.木くず!$AS$24</f>
        <v>1.4</v>
      </c>
      <c r="O45" s="450">
        <f>+ｹ.繊維くず!$AS$24</f>
        <v>0</v>
      </c>
      <c r="P45" s="450">
        <f>+ｺ.動植物性残さ!$AS$24</f>
        <v>0</v>
      </c>
      <c r="Q45" s="450">
        <f>+ｻ.動物系固形不要物!$AS$24</f>
        <v>0</v>
      </c>
      <c r="R45" s="450">
        <f>+ｼ.ｺﾞﾑくず!$AS$24</f>
        <v>0</v>
      </c>
      <c r="S45" s="450">
        <f>+ｽ.金属くず!$AS$24</f>
        <v>2.2999999999999998</v>
      </c>
      <c r="T45" s="450">
        <f>+ｾ.ｶﾞﾗｽ･ｺﾝｸﾘ･陶磁器くず!$AS$24</f>
        <v>2.5</v>
      </c>
      <c r="U45" s="450">
        <f>+ｿ.鉱さい!$AS$24</f>
        <v>0</v>
      </c>
      <c r="V45" s="450">
        <f>+ﾀ.がれき類!$AS$24</f>
        <v>0</v>
      </c>
      <c r="W45" s="450">
        <f>+ﾁ.動物のふん尿!$AS$24</f>
        <v>0</v>
      </c>
      <c r="X45" s="450">
        <f>+ﾂ.動物の死体!$AS$24</f>
        <v>0</v>
      </c>
      <c r="Y45" s="450">
        <f>+ﾃ.ばいじん!$AS$24</f>
        <v>0</v>
      </c>
      <c r="Z45" s="451">
        <f>+ﾄ.混合廃棄物その他!$AS$24</f>
        <v>8</v>
      </c>
      <c r="AA45" s="452">
        <f t="shared" si="4"/>
        <v>2871.6000000000004</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5602.4</v>
      </c>
      <c r="I55" s="506">
        <f t="shared" si="10"/>
        <v>0.5</v>
      </c>
      <c r="J55" s="506">
        <f t="shared" si="10"/>
        <v>25</v>
      </c>
      <c r="K55" s="506">
        <f t="shared" si="10"/>
        <v>0.1</v>
      </c>
      <c r="L55" s="506">
        <f t="shared" si="10"/>
        <v>6.2</v>
      </c>
      <c r="M55" s="506">
        <f t="shared" si="10"/>
        <v>0</v>
      </c>
      <c r="N55" s="506">
        <f t="shared" si="10"/>
        <v>1.9</v>
      </c>
      <c r="O55" s="506">
        <f t="shared" si="10"/>
        <v>0</v>
      </c>
      <c r="P55" s="506">
        <f t="shared" si="10"/>
        <v>0</v>
      </c>
      <c r="Q55" s="506">
        <f t="shared" si="10"/>
        <v>0</v>
      </c>
      <c r="R55" s="506">
        <f t="shared" si="10"/>
        <v>0</v>
      </c>
      <c r="S55" s="506">
        <f t="shared" si="10"/>
        <v>20.3</v>
      </c>
      <c r="T55" s="506">
        <f t="shared" si="10"/>
        <v>3.5</v>
      </c>
      <c r="U55" s="506">
        <f t="shared" si="10"/>
        <v>0</v>
      </c>
      <c r="V55" s="506">
        <f t="shared" si="10"/>
        <v>1</v>
      </c>
      <c r="W55" s="506">
        <f t="shared" si="10"/>
        <v>0</v>
      </c>
      <c r="X55" s="506">
        <f t="shared" si="10"/>
        <v>0</v>
      </c>
      <c r="Y55" s="506">
        <f t="shared" si="10"/>
        <v>0</v>
      </c>
      <c r="Z55" s="506">
        <f t="shared" si="10"/>
        <v>9</v>
      </c>
      <c r="AA55" s="507">
        <f>+AA9+AA19+AA20</f>
        <v>5669.9</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F36" sqref="F36:O36"/>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６ 年   ６ 月  27 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横浜市中区本町６丁目50番地の10</v>
      </c>
      <c r="K16" s="853"/>
      <c r="L16" s="854"/>
      <c r="M16" s="854"/>
      <c r="N16" s="854"/>
      <c r="O16" s="855"/>
    </row>
    <row r="17" spans="1:48" ht="26.25" customHeight="1" x14ac:dyDescent="0.15">
      <c r="C17" s="249"/>
      <c r="D17" s="250"/>
      <c r="E17" s="250"/>
      <c r="F17" s="250"/>
      <c r="G17" s="250"/>
      <c r="H17" s="254" t="s">
        <v>7</v>
      </c>
      <c r="I17" s="254"/>
      <c r="J17" s="853" t="str">
        <f>+表紙!J40</f>
        <v>横浜市水道事業管理者
水道局長　 山    岡　 秀　  一</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045(851)1731</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横浜市水道局小雀浄水場</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2003</v>
      </c>
      <c r="N25" s="839"/>
      <c r="O25" s="840"/>
    </row>
    <row r="26" spans="1:48" ht="18" customHeight="1" x14ac:dyDescent="0.15">
      <c r="C26" s="819" t="s">
        <v>11</v>
      </c>
      <c r="D26" s="820"/>
      <c r="E26" s="821"/>
      <c r="F26" s="813" t="str">
        <f>+表紙!F49</f>
        <v>横浜市戸塚区小雀町２４７０番地</v>
      </c>
      <c r="G26" s="814"/>
      <c r="H26" s="814"/>
      <c r="I26" s="814"/>
      <c r="J26" s="814"/>
      <c r="K26" s="814"/>
      <c r="L26" s="139" t="s">
        <v>172</v>
      </c>
      <c r="M26" s="259"/>
      <c r="N26" s="817" t="str">
        <f>IF(+表紙!N49="","",+表紙!N49)</f>
        <v>045-851-1731</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Ｆ－電気・ガス・熱供給・水道業</v>
      </c>
      <c r="G29" s="842"/>
      <c r="H29" s="842"/>
      <c r="I29" s="842"/>
      <c r="J29" s="370" t="s">
        <v>47</v>
      </c>
      <c r="K29" s="370"/>
      <c r="L29" s="843" t="str">
        <f>+表紙!L52</f>
        <v>上水道及び工業用水事業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82</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2798.2999999999997</v>
      </c>
      <c r="I40" s="293" t="s">
        <v>4</v>
      </c>
      <c r="J40" s="594" t="s">
        <v>324</v>
      </c>
      <c r="K40" s="595"/>
      <c r="L40" s="596"/>
      <c r="M40" s="797">
        <f>+表紙!M63</f>
        <v>2798.2999999999997</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f>+表紙!M64</f>
        <v>175.1</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2622.7</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f>+表紙!M66</f>
        <v>0.5</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topLeftCell="A31"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2024-06-28T06:29:37Z</dcterms:created>
  <dcterms:modified xsi:type="dcterms:W3CDTF">2024-09-09T04:00:09Z</dcterms:modified>
</cp:coreProperties>
</file>