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45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87"/>
  <c r="M45" i="94"/>
  <c r="N45" i="94"/>
  <c r="F12" i="89"/>
  <c r="H24" i="89" s="1"/>
  <c r="H31" i="2" l="1"/>
  <c r="Y18" i="91"/>
  <c r="P16" i="91" s="1"/>
  <c r="X50" i="94" s="1"/>
  <c r="W45" i="94"/>
  <c r="G32" i="94"/>
  <c r="G31" i="94" s="1"/>
  <c r="G26" i="94" s="1"/>
  <c r="G27" i="94" s="1"/>
  <c r="H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P16" i="75" l="1"/>
  <c r="I50"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<sst xmlns="http://schemas.openxmlformats.org/spreadsheetml/2006/main" count="3275" uniqueCount="460">
  <si>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</si>
  <si>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</si>
  <si>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</si>
  <si>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</si>
  <si>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</si>
  <si>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</si>
  <si>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</si>
  <si>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</si>
  <si>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</si>
  <si>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</si>
  <si>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</si>
  <si>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</si>
  <si>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</si>
  <si>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</si>
  <si>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</si>
  <si>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</si>
  <si>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</si>
  <si>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</si>
  <si>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</si>
  <si>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</si>
  <si>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</si>
  <si>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</si>
  <si>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</si>
  <si>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</si>
  <si>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</si>
  <si>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</si>
  <si>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</si>
  <si>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</si>
  <si>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</si>
  <si>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</si>
  <si>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</si>
  <si>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</si>
  <si>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</si>
  <si>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</si>
  <si>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</si>
  <si>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</si>
  <si>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</si>
  <si>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</si>
  <si>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</si>
  <si>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</si>
  <si>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</si>
  <si>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</si>
  <si>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</si>
  <si>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</si>
  <si>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</si>
  <si>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</si>
  <si>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</si>
  <si>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</si>
  <si>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</si>
  <si>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</si>
  <si>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</si>
  <si>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</si>
  <si>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</si>
  <si>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</si>
  <si>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</si>
  <si>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</si>
  <si>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</si>
  <si>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</si>
  <si>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</si>
  <si>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</si>
  <si>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</si>
  <si>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</si>
  <si>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</si>
  <si>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</si>
  <si>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</si>
  <si>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</si>
  <si>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</si>
  <si>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</si>
  <si>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</si>
  <si>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</si>
  <si>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</si>
  <si>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</si>
  <si>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</si>
  <si>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</si>
  <si>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</si>
  <si>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</si>
  <si>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</si>
  <si>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</si>
  <si>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</si>
  <si>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</si>
  <si>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</si>
  <si>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</si>
  <si>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</si>
  <si>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</si>
  <si>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</si>
  <si>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</si>
  <si>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</si>
  <si>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</si>
  <si>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</si>
  <si>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</si>
  <si>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</si>
  <si>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</si>
  <si>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</si>
  <si>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</si>
  <si>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</si>
  <si>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</si>
  <si>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</si>
  <si>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</si>
  <si>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</si>
  <si>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</si>
  <si>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</si>
  <si>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</si>
  <si>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</si>
  <si>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</si>
  <si>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</si>
  <si>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</si>
  <si>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</si>
  <si>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</si>
  <si>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</si>
  <si>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</si>
  <si>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</si>
  <si>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</si>
  <si>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</si>
  <si>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</si>
  <si>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</si>
  <si>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</si>
  <si>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</si>
  <si>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</si>
  <si>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</si>
  <si>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</si>
  <si>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</si>
  <si>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</si>
  <si>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</si>
  <si>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</si>
  <si>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</si>
  <si>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</si>
  <si>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</si>
  <si>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</si>
  <si>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</si>
  <si>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</si>
  <si>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</si>
  <si>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</si>
  <si>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</si>
  <si>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</si>
  <si>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</si>
  <si>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</si>
  <si>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</si>
  <si>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</si>
  <si>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</si>
  <si>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</si>
  <si>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</si>
  <si>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</si>
  <si>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</si>
  <si>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</si>
  <si>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</si>
  <si>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</si>
  <si>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</si>
  <si>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</si>
  <si>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</si>
  <si>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</si>
  <si>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</si>
  <si>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</si>
  <si>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</si>
  <si>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</si>
  <si>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</si>
  <si>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</si>
  <si>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</si>
  <si>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</si>
  <si>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</si>
  <si>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</si>
  <si>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</si>
  <si>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</si>
  <si>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</si>
  <si>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</si>
  <si>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</si>
  <si>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</si>
  <si>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</si>
  <si>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</si>
  <si>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</si>
  <si>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</si>
  <si>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</si>
  <si>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</si>
  <si>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</si>
  <si>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</si>
  <si>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</si>
  <si>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</si>
  <si>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</si>
  <si>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</si>
  <si>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</si>
  <si>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</si>
  <si>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</si>
  <si>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</si>
  <si>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</si>
  <si>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</si>
  <si>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</si>
  <si>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</si>
  <si>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</si>
  <si>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</si>
  <si>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</si>
  <si>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</si>
  <si>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</si>
  <si>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</si>
  <si>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</si>
  <si>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</si>
  <si>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</si>
  <si>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</si>
  <si>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</si>
  <si>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</si>
  <si>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</si>
  <si>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</si>
  <si>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</si>
  <si>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</si>
  <si>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</si>
  <si>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</si>
  <si>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</si>
  <si>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</si>
  <si>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</si>
  <si>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</si>
  <si>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</si>
  <si>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</si>
  <si>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</si>
  <si>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</si>
  <si>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</si>
  <si>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</si>
  <si>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</si>
  <si>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</si>
  <si>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</si>
  <si>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</si>
  <si>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</si>
  <si>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</si>
  <si>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</si>
  <si>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</si>
  <si>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</si>
  <si>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</si>
  <si>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</si>
  <si>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</si>
  <si>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</si>
  <si>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</si>
  <si>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</si>
  <si>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</si>
  <si>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</si>
  <si>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</si>
  <si>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</si>
  <si>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</si>
  <si>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</si>
  <si>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</si>
  <si>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</si>
  <si>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</si>
  <si>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</si>
  <si>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</si>
  <si>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</si>
  <si>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</si>
  <si>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</si>
  <si>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</si>
  <si>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</si>
  <si>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</si>
  <si>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</si>
  <si>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</si>
  <si>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</si>
  <si>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</si>
  <si>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</si>
  <si>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</si>
  <si>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</si>
  <si>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</si>
  <si>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</si>
  <si>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</si>
  <si>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</si>
  <si>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</si>
  <si>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</si>
  <si>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</si>
  <si>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</si>
  <si>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</si>
  <si>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</si>
  <si>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</si>
  <si>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</si>
  <si>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</si>
  <si>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</si>
  <si>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</si>
  <si>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</si>
  <si>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</si>
  <si>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</si>
  <si>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</si>
  <si>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</si>
  <si>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</si>
  <si>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</si>
  <si>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</si>
  <si>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</si>
  <si>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</si>
  <si>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</si>
  <si>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</si>
  <si>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</si>
  <si>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</si>
  <si>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</si>
  <si>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</si>
  <si>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</si>
  <si>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</si>
  <si>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</si>
  <si>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</si>
  <si>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</si>
  <si>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</si>
  <si>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</si>
  <si>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</si>
  <si>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</si>
  <si>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</si>
  <si>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</si>
  <si>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</si>
  <si>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</si>
  <si>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</si>
  <si>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</si>
  <si>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</si>
  <si>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</si>
  <si>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</si>
  <si>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</si>
  <si>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</si>
  <si>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</si>
  <si>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</si>
  <si>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</si>
  <si>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</si>
  <si>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</si>
  <si>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</si>
  <si>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</si>
  <si>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</si>
  <si>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</si>
  <si>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</si>
  <si>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</si>
  <si>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</si>
  <si>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</si>
  <si>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</si>
  <si>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</si>
  <si>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</si>
  <si>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</si>
  <si>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</si>
  <si>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</si>
  <si>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</si>
  <si>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</si>
  <si>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</si>
  <si>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</si>
  <si>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</si>
  <si>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</si>
  <si>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</si>
  <si>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</si>
  <si>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</si>
  <si>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</si>
  <si>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</si>
  <si>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</si>
  <si>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</si>
  <si>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</si>
  <si>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</si>
  <si>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</si>
  <si>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</si>
  <si>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</si>
  <si>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</si>
  <si>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</si>
  <si>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</si>
  <si>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</si>
  <si>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</si>
  <si>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</si>
  <si>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</si>
  <si>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</si>
  <si>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</si>
  <si>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</si>
  <si>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</si>
  <si>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</si>
  <si>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</si>
  <si>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</si>
  <si>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</si>
  <si>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</si>
  <si>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</si>
  <si>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</si>
  <si>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</si>
  <si>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</si>
  <si>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</si>
  <si>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</si>
  <si>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</si>
  <si>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</si>
  <si>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</si>
  <si>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</si>
  <si>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</si>
  <si>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</si>
  <si>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</si>
  <si>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</si>
  <si>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</si>
  <si>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</si>
  <si>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</si>
  <si>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</si>
  <si>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</si>
  <si>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</si>
  <si>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</si>
  <si>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</si>
  <si>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</si>
  <si>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</si>
  <si>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</si>
  <si>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</si>
  <si>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</si>
  <si>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</si>
  <si>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</si>
  <si>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</si>
  <si>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</si>
  <si>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</si>
  <si>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</si>
  <si>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</si>
  <si>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</si>
  <si>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</si>
  <si>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</si>
  <si>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</si>
  <si>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</si>
  <si>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</si>
  <si>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</si>
  <si>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</si>
  <si>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</si>
  <si>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</si>
  <si>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</si>
  <si>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</si>
  <si>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</si>
  <si>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</si>
  <si>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</si>
  <si>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</si>
  <si>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</si>
  <si>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</si>
  <si>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</si>
  <si>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</si>
  <si>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</si>
  <si>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</si>
  <si>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</si>
  <si>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</si>
  <si>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</si>
  <si>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</si>
  <si>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</si>
  <si>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</si>
  <si>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</si>
  <si>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</si>
  <si>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</si>
  <si>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</si>
  <si>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</si>
  <si>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</si>
  <si>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</si>
  <si>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</si>
  <si>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</si>
  <si>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</si>
  <si>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</si>
  <si>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</si>
  <si>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</si>
  <si>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</si>
  <si>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</si>
  <si>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</si>
  <si>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</si>
  <si>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</si>
  <si>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</si>
  <si>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</si>
  <si>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</si>
  <si>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</si>
  <si>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</si>
  <si>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</si>
  <si>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</si>
  <si>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</si>
  <si>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</si>
  <si>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</si>
  <si>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</si>
  <si>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</si>
  <si>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</si>
  <si>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</si>
  <si>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</si>
  <si>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６年  ６月  ３０日</t>
    <phoneticPr fontId="3"/>
  </si>
  <si>
    <t>千葉県市川市新井３丁目６番１０号</t>
    <phoneticPr fontId="3"/>
  </si>
  <si>
    <t>株式会社内山アドバンス　　代表取締役社長　柳内　光子</t>
    <phoneticPr fontId="3"/>
  </si>
  <si>
    <t>０４７－３９８－８８０１</t>
    <phoneticPr fontId="3"/>
  </si>
  <si>
    <t>株式会社内山アドバンス　横浜工場</t>
    <phoneticPr fontId="3"/>
  </si>
  <si>
    <t>神奈川県横浜市港北区樽町２－６－３０</t>
    <phoneticPr fontId="3"/>
  </si>
  <si>
    <t>045-543-5711</t>
    <phoneticPr fontId="3"/>
  </si>
  <si>
    <t>生コンクリート製造業</t>
    <rPh sb="0" eb="1">
      <t>ナマ</t>
    </rPh>
    <rPh sb="7" eb="10">
      <t>セイゾウギョウ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</si>
</sst>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4" zoomScale="96" zoomScaleNormal="100" zoomScaleSheetLayoutView="96" workbookViewId="0">
      <selection activeCell="L54" sqref="L54:M54"/>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452</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453</v>
      </c>
      <c r="K39" s="546"/>
      <c r="L39" s="547"/>
      <c r="M39" s="547"/>
      <c r="N39" s="547"/>
      <c r="O39" s="548"/>
      <c r="Q39" s="24"/>
      <c r="R39" s="99"/>
    </row>
    <row r="40" spans="1:19" ht="26.25" customHeight="1" x14ac:dyDescent="0.15">
      <c r="C40" s="88"/>
      <c r="D40" s="28"/>
      <c r="E40" s="28"/>
      <c r="F40" s="28"/>
      <c r="G40" s="28"/>
      <c r="H40" s="29" t="s">
        <v>7</v>
      </c>
      <c r="I40" s="29"/>
      <c r="J40" s="546" t="s">
        <v>454</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455</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456</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2007</v>
      </c>
      <c r="N48" s="573"/>
      <c r="O48" s="574"/>
    </row>
    <row r="49" spans="3:21" ht="18" customHeight="1" x14ac:dyDescent="0.15">
      <c r="C49" s="523" t="s">
        <v>11</v>
      </c>
      <c r="D49" s="555"/>
      <c r="E49" s="556"/>
      <c r="F49" s="542" t="s">
        <v>457</v>
      </c>
      <c r="G49" s="543"/>
      <c r="H49" s="543"/>
      <c r="I49" s="543"/>
      <c r="J49" s="543"/>
      <c r="K49" s="543"/>
      <c r="L49" s="471" t="s">
        <v>172</v>
      </c>
      <c r="M49" s="474"/>
      <c r="N49" s="575" t="s">
        <v>458</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131</v>
      </c>
      <c r="G52" s="611"/>
      <c r="H52" s="611"/>
      <c r="I52" s="611"/>
      <c r="J52" s="36" t="s">
        <v>47</v>
      </c>
      <c r="K52" s="36"/>
      <c r="L52" s="612" t="s">
        <v>459</v>
      </c>
      <c r="M52" s="612"/>
      <c r="N52" s="613"/>
      <c r="O52" s="614"/>
    </row>
    <row r="53" spans="3:21" ht="22.5" customHeight="1" x14ac:dyDescent="0.15">
      <c r="C53" s="361"/>
      <c r="D53" s="457" t="s">
        <v>19</v>
      </c>
      <c r="E53" s="478" t="s">
        <v>365</v>
      </c>
      <c r="F53" s="615" t="s">
        <v>366</v>
      </c>
      <c r="G53" s="616"/>
      <c r="H53" s="617"/>
      <c r="I53" s="615" t="s">
        <v>367</v>
      </c>
      <c r="J53" s="618"/>
      <c r="K53" s="619"/>
      <c r="L53" s="620">
        <v>897</v>
      </c>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9</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15000</v>
      </c>
      <c r="I63" s="293" t="s">
        <v>4</v>
      </c>
      <c r="J63" s="594" t="s">
        <v>324</v>
      </c>
      <c r="K63" s="595"/>
      <c r="L63" s="596"/>
      <c r="M63" s="592">
        <f>+別紙!AA14</f>
        <v>3750</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3750</v>
      </c>
      <c r="N65" s="593"/>
      <c r="O65" s="460" t="s">
        <v>4</v>
      </c>
      <c r="P65" s="175"/>
      <c r="Q65" s="176"/>
      <c r="R65" s="176"/>
      <c r="S65" s="176"/>
    </row>
    <row r="66" spans="1:48" ht="24.75" customHeight="1" x14ac:dyDescent="0.15">
      <c r="C66" s="488"/>
      <c r="D66" s="579" t="s">
        <v>303</v>
      </c>
      <c r="E66" s="580"/>
      <c r="F66" s="580"/>
      <c r="G66" s="581"/>
      <c r="H66" s="462">
        <f>+別紙!AA12</f>
        <v>11250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株式会社内山アドバンス　横浜工場</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11586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2896.5</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v>11586</v>
      </c>
      <c r="Q18" s="681"/>
      <c r="R18" s="681"/>
      <c r="S18" s="681"/>
      <c r="T18" s="62" t="s">
        <v>13</v>
      </c>
      <c r="U18"/>
      <c r="V18" s="300"/>
      <c r="W18"/>
      <c r="X18" s="211"/>
      <c r="Y18" s="674">
        <f>+ROUND(AH9,1)+ROUND(AH12,1)+ROUND(AH15,1)+AH18</f>
        <v>2896.5</v>
      </c>
      <c r="Z18" s="675"/>
      <c r="AA18" s="675"/>
      <c r="AB18" s="62" t="s">
        <v>4</v>
      </c>
      <c r="AC18" s="210"/>
      <c r="AD18" s="210"/>
      <c r="AE18" s="653"/>
      <c r="AH18" s="658">
        <f>+ROUND(AO18,1)+ROUND(AO21,1)</f>
        <v>2896.5</v>
      </c>
      <c r="AI18" s="645"/>
      <c r="AJ18" s="645"/>
      <c r="AK18" s="645"/>
      <c r="AL18" s="54" t="s">
        <v>13</v>
      </c>
      <c r="AM18" s="65"/>
      <c r="AO18" s="327">
        <f>+ROUND(AU16,1)+ROUND(AU17,1)+ROUND(AU18,1)</f>
        <v>2896.5</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8689.5</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15000</v>
      </c>
      <c r="E24" s="655"/>
      <c r="F24" s="655"/>
      <c r="G24" s="212" t="s">
        <v>198</v>
      </c>
      <c r="H24" s="644">
        <f>+F12</f>
        <v>11586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2896.5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11250</v>
      </c>
      <c r="E27" s="655"/>
      <c r="F27" s="655"/>
      <c r="G27" s="212" t="s">
        <v>198</v>
      </c>
      <c r="H27" s="644">
        <f>+Y21</f>
        <v>8689.5</v>
      </c>
      <c r="I27" s="645"/>
      <c r="J27" s="212" t="s">
        <v>198</v>
      </c>
      <c r="M27" s="653"/>
      <c r="P27" s="658">
        <f>+R30+ROUND(R33,1)</f>
        <v>0</v>
      </c>
      <c r="Q27" s="704"/>
      <c r="R27" s="704"/>
      <c r="S27" s="704"/>
      <c r="T27" s="54" t="s">
        <v>38</v>
      </c>
      <c r="U27" s="74"/>
      <c r="V27" s="74"/>
      <c r="Y27" s="72" t="s">
        <v>39</v>
      </c>
      <c r="Z27" s="75"/>
      <c r="AH27" s="63"/>
      <c r="AI27" s="63"/>
      <c r="AJ27" s="63"/>
      <c r="AK27" s="63"/>
      <c r="AL27" s="674">
        <f>+AH18+P27</f>
        <v>2896.5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3750</v>
      </c>
      <c r="E29" s="655"/>
      <c r="F29" s="655"/>
      <c r="G29" s="212" t="s">
        <v>198</v>
      </c>
      <c r="H29" s="644">
        <f>+AL27</f>
        <v>2896.5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3750</v>
      </c>
      <c r="E31" s="655"/>
      <c r="F31" s="655"/>
      <c r="G31" s="212" t="s">
        <v>198</v>
      </c>
      <c r="H31" s="644">
        <f>+AS24</f>
        <v>2896.5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4"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election activeCell="R34" sqref="R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1.4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1.4</v>
      </c>
      <c r="Q27" s="704"/>
      <c r="R27" s="704"/>
      <c r="S27" s="704"/>
      <c r="T27" s="54" t="s">
        <v>38</v>
      </c>
      <c r="U27" s="74"/>
      <c r="V27" s="74"/>
      <c r="Y27" s="72" t="s">
        <v>39</v>
      </c>
      <c r="Z27" s="75"/>
      <c r="AH27" s="63"/>
      <c r="AI27" s="63"/>
      <c r="AJ27" s="63"/>
      <c r="AK27" s="63"/>
      <c r="AL27" s="674">
        <f>+AH18+P27</f>
        <v>1.4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1.4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1.4</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R33" sqref="R33:U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2.2999999999999998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2.2999999999999998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2.2999999999999998</v>
      </c>
      <c r="Q27" s="704"/>
      <c r="R27" s="704"/>
      <c r="S27" s="704"/>
      <c r="T27" s="54" t="s">
        <v>38</v>
      </c>
      <c r="U27" s="74"/>
      <c r="V27" s="74"/>
      <c r="Y27" s="72" t="s">
        <v>39</v>
      </c>
      <c r="Z27" s="75"/>
      <c r="AH27" s="63"/>
      <c r="AI27" s="63"/>
      <c r="AJ27" s="63"/>
      <c r="AK27" s="63"/>
      <c r="AL27" s="674">
        <f>+AH18+P27</f>
        <v>2.2999999999999998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2.2999999999999998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2.2999999999999998</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株式会社内山アドバンス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株式会社内山アドバンス　横浜工場</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15000</v>
      </c>
      <c r="I9" s="393">
        <f>IF(OR(ｳ.廃油!D24&gt;0,ｳ.廃油!D24&lt;0),ｳ.廃油!D24,IF(I$19&gt;0,"0",0))</f>
        <v>0</v>
      </c>
      <c r="J9" s="393">
        <f>IF(OR(ｴ.廃酸!$D24&gt;0,ｴ.廃酸!$D24&lt;0),ｴ.廃酸!D24,IF(J$19&gt;0,"0",0))</f>
        <v>0</v>
      </c>
      <c r="K9" s="393">
        <f>IF(OR(ｵ.廃ｱﾙｶﾘ!$D24&gt;0,ｵ.廃ｱﾙｶﾘ!$D24&lt;0),ｵ.廃ｱﾙｶﾘ!D24,IF(K$19&gt;0,"0",0))</f>
        <v>0</v>
      </c>
      <c r="L9" s="393" t="str">
        <f>IF(OR(ｶ.廃ﾌﾟﾗ類!D24&gt;0,ｶ.廃ﾌﾟﾗ類!D24&lt;0),ｶ.廃ﾌﾟﾗ類!D24,IF(L$19&gt;0,"0",0))</f>
        <v>0</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t="str">
        <f>IF(OR(ｽ.金属くず!D24&gt;0,ｽ.金属くず!D24&lt;0),ｽ.金属くず!D24,IF(S$19&gt;0,"0",0))</f>
        <v>0</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15000</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11250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f t="shared" si="0"/>
        <v>11250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3750</v>
      </c>
      <c r="I14" s="399">
        <f>IF(OR(ｳ.廃油!D29&gt;0,ｳ.廃油!D29&lt;0),ｳ.廃油!D29,IF(I$19&gt;0,"0",0))</f>
        <v>0</v>
      </c>
      <c r="J14" s="399">
        <f>IF(OR(ｴ.廃酸!$D29&gt;0,ｴ.廃酸!$D29&lt;0),ｴ.廃酸!D29,IF(J$19&gt;0,"0",0))</f>
        <v>0</v>
      </c>
      <c r="K14" s="399">
        <f>IF(OR(ｵ.廃ｱﾙｶﾘ!$D29&gt;0,ｵ.廃ｱﾙｶﾘ!$D29&lt;0),ｵ.廃ｱﾙｶﾘ!D29,IF(K$19&gt;0,"0",0))</f>
        <v>0</v>
      </c>
      <c r="L14" s="399" t="str">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t="str">
        <f>IF(OR(ｽ.金属くず!D29&gt;0,ｽ.金属くず!D29&lt;0),ｽ.金属くず!D29,IF(S$19&gt;0,"0",0))</f>
        <v>0</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3750</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3750</v>
      </c>
      <c r="I16" s="399">
        <f>IF(OR(ｳ.廃油!D31&gt;0,ｳ.廃油!D31&lt;0),ｳ.廃油!D31,IF(I$19&gt;0,"0",0))</f>
        <v>0</v>
      </c>
      <c r="J16" s="399">
        <f>IF(OR(ｴ.廃酸!$D31&gt;0,ｴ.廃酸!$D31&lt;0),ｴ.廃酸!D31,IF(J$19&gt;0,"0",0))</f>
        <v>0</v>
      </c>
      <c r="K16" s="399">
        <f>IF(OR(ｵ.廃ｱﾙｶﾘ!$D31&gt;0,ｵ.廃ｱﾙｶﾘ!$D31&lt;0),ｵ.廃ｱﾙｶﾘ!D31,IF(K$19&gt;0,"0",0))</f>
        <v>0</v>
      </c>
      <c r="L16" s="399" t="str">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3750</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11586</v>
      </c>
      <c r="I19" s="405">
        <f t="shared" si="1"/>
        <v>0</v>
      </c>
      <c r="J19" s="405">
        <f t="shared" si="1"/>
        <v>0</v>
      </c>
      <c r="K19" s="405">
        <f t="shared" si="1"/>
        <v>0</v>
      </c>
      <c r="L19" s="405">
        <f t="shared" si="1"/>
        <v>1.4</v>
      </c>
      <c r="M19" s="405">
        <f t="shared" si="1"/>
        <v>0</v>
      </c>
      <c r="N19" s="405">
        <f t="shared" si="1"/>
        <v>0</v>
      </c>
      <c r="O19" s="405">
        <f t="shared" si="1"/>
        <v>0</v>
      </c>
      <c r="P19" s="405">
        <f t="shared" si="1"/>
        <v>0</v>
      </c>
      <c r="Q19" s="405">
        <f t="shared" si="1"/>
        <v>0</v>
      </c>
      <c r="R19" s="405">
        <f t="shared" si="1"/>
        <v>0</v>
      </c>
      <c r="S19" s="405">
        <f t="shared" si="1"/>
        <v>2.2999999999999998</v>
      </c>
      <c r="T19" s="405">
        <f t="shared" si="1"/>
        <v>0</v>
      </c>
      <c r="U19" s="405">
        <f t="shared" si="1"/>
        <v>0</v>
      </c>
      <c r="V19" s="405">
        <f t="shared" si="1"/>
        <v>0</v>
      </c>
      <c r="W19" s="405">
        <f t="shared" si="1"/>
        <v>0</v>
      </c>
      <c r="X19" s="405">
        <f t="shared" si="1"/>
        <v>0</v>
      </c>
      <c r="Y19" s="405">
        <f t="shared" si="1"/>
        <v>0</v>
      </c>
      <c r="Z19" s="406">
        <f t="shared" si="1"/>
        <v>0</v>
      </c>
      <c r="AA19" s="407">
        <f t="shared" ref="AA19:AA25" si="2">SUM(G19:Z19)</f>
        <v>11589.699999999999</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11586</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11586</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2896.5</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2896.5</v>
      </c>
    </row>
    <row r="27" spans="2:27" ht="24" customHeight="1" x14ac:dyDescent="0.15">
      <c r="B27" s="182"/>
      <c r="C27" s="766"/>
      <c r="D27" s="187" t="s">
        <v>25</v>
      </c>
      <c r="E27" s="764" t="s">
        <v>289</v>
      </c>
      <c r="F27" s="765"/>
      <c r="G27" s="426">
        <f t="shared" ref="G27:Z27" si="5">+G23-G26</f>
        <v>0</v>
      </c>
      <c r="H27" s="426">
        <f t="shared" si="5"/>
        <v>8689.5</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8689.5</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2896.5</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2896.5</v>
      </c>
    </row>
    <row r="32" spans="2:27" ht="24" customHeight="1" x14ac:dyDescent="0.15">
      <c r="B32" s="184">
        <v>5</v>
      </c>
      <c r="C32" s="137"/>
      <c r="D32" s="228"/>
      <c r="E32" s="223" t="s">
        <v>265</v>
      </c>
      <c r="F32" s="469"/>
      <c r="G32" s="432">
        <f t="shared" ref="G32:Z32" si="7">SUM(G33:G35)</f>
        <v>0</v>
      </c>
      <c r="H32" s="432">
        <f t="shared" si="7"/>
        <v>2896.5</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2896.5</v>
      </c>
    </row>
    <row r="33" spans="2:27" ht="24" customHeight="1" x14ac:dyDescent="0.15">
      <c r="B33" s="184" t="s">
        <v>228</v>
      </c>
      <c r="C33" s="137"/>
      <c r="D33" s="226"/>
      <c r="E33" s="221"/>
      <c r="F33" s="219" t="s">
        <v>235</v>
      </c>
      <c r="G33" s="435">
        <f>+ｱ.燃え殻!$AU$16</f>
        <v>0</v>
      </c>
      <c r="H33" s="435">
        <f>+ｲ.汚泥!$AU$16</f>
        <v>2896.5</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2896.5</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1.4</v>
      </c>
      <c r="M37" s="441">
        <f t="shared" si="8"/>
        <v>0</v>
      </c>
      <c r="N37" s="441">
        <f t="shared" si="8"/>
        <v>0</v>
      </c>
      <c r="O37" s="441">
        <f t="shared" si="8"/>
        <v>0</v>
      </c>
      <c r="P37" s="441">
        <f t="shared" si="8"/>
        <v>0</v>
      </c>
      <c r="Q37" s="441">
        <f t="shared" si="8"/>
        <v>0</v>
      </c>
      <c r="R37" s="441">
        <f t="shared" si="8"/>
        <v>0</v>
      </c>
      <c r="S37" s="441">
        <f t="shared" si="8"/>
        <v>2.2999999999999998</v>
      </c>
      <c r="T37" s="441">
        <f t="shared" si="8"/>
        <v>0</v>
      </c>
      <c r="U37" s="441">
        <f t="shared" si="8"/>
        <v>0</v>
      </c>
      <c r="V37" s="441">
        <f t="shared" si="8"/>
        <v>0</v>
      </c>
      <c r="W37" s="441">
        <f t="shared" si="8"/>
        <v>0</v>
      </c>
      <c r="X37" s="441">
        <f t="shared" si="8"/>
        <v>0</v>
      </c>
      <c r="Y37" s="441">
        <f t="shared" si="8"/>
        <v>0</v>
      </c>
      <c r="Z37" s="442">
        <f t="shared" si="8"/>
        <v>0</v>
      </c>
      <c r="AA37" s="443">
        <f t="shared" si="4"/>
        <v>3.6999999999999997</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0</v>
      </c>
      <c r="U38" s="432">
        <f t="shared" si="9"/>
        <v>0</v>
      </c>
      <c r="V38" s="432">
        <f t="shared" si="9"/>
        <v>0</v>
      </c>
      <c r="W38" s="432">
        <f t="shared" si="9"/>
        <v>0</v>
      </c>
      <c r="X38" s="432">
        <f t="shared" si="9"/>
        <v>0</v>
      </c>
      <c r="Y38" s="432">
        <f t="shared" si="9"/>
        <v>0</v>
      </c>
      <c r="Z38" s="433">
        <f t="shared" si="9"/>
        <v>0</v>
      </c>
      <c r="AA38" s="434">
        <f t="shared" si="4"/>
        <v>0</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0</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1.4</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2.2999999999999998</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3.6999999999999997</v>
      </c>
    </row>
    <row r="43" spans="2:27" ht="24" customHeight="1" x14ac:dyDescent="0.15">
      <c r="B43" s="182"/>
      <c r="C43" s="135" t="s">
        <v>237</v>
      </c>
      <c r="D43" s="787" t="s">
        <v>294</v>
      </c>
      <c r="E43" s="787"/>
      <c r="F43" s="788"/>
      <c r="G43" s="444">
        <f>+ｱ.燃え殻!$AL$27</f>
        <v>0</v>
      </c>
      <c r="H43" s="444">
        <f>+ｲ.汚泥!$AL$27</f>
        <v>2896.5</v>
      </c>
      <c r="I43" s="444">
        <f>+ｳ.廃油!$AL$27</f>
        <v>0</v>
      </c>
      <c r="J43" s="444">
        <f>+ｴ.廃酸!$AL$27</f>
        <v>0</v>
      </c>
      <c r="K43" s="444">
        <f>+ｵ.廃ｱﾙｶﾘ!$AL$27</f>
        <v>0</v>
      </c>
      <c r="L43" s="444">
        <f>+ｶ.廃ﾌﾟﾗ類!$AL$27</f>
        <v>1.4</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2.2999999999999998</v>
      </c>
      <c r="T43" s="444">
        <f>+ｾ.ｶﾞﾗｽ･ｺﾝｸﾘ･陶磁器くず!$AL$27</f>
        <v>0</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2900.2000000000003</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2896.5</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2896.5</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26586</v>
      </c>
      <c r="I55" s="506">
        <f t="shared" si="10"/>
        <v>0</v>
      </c>
      <c r="J55" s="506">
        <f t="shared" si="10"/>
        <v>0</v>
      </c>
      <c r="K55" s="506">
        <f t="shared" si="10"/>
        <v>0</v>
      </c>
      <c r="L55" s="506">
        <f t="shared" si="10"/>
        <v>1.4</v>
      </c>
      <c r="M55" s="506">
        <f t="shared" si="10"/>
        <v>0</v>
      </c>
      <c r="N55" s="506">
        <f t="shared" si="10"/>
        <v>0</v>
      </c>
      <c r="O55" s="506">
        <f t="shared" si="10"/>
        <v>0</v>
      </c>
      <c r="P55" s="506">
        <f t="shared" si="10"/>
        <v>0</v>
      </c>
      <c r="Q55" s="506">
        <f t="shared" si="10"/>
        <v>0</v>
      </c>
      <c r="R55" s="506">
        <f t="shared" si="10"/>
        <v>0</v>
      </c>
      <c r="S55" s="506">
        <f t="shared" si="10"/>
        <v>2.2999999999999998</v>
      </c>
      <c r="T55" s="506">
        <f t="shared" si="10"/>
        <v>0</v>
      </c>
      <c r="U55" s="506">
        <f t="shared" si="10"/>
        <v>0</v>
      </c>
      <c r="V55" s="506">
        <f t="shared" si="10"/>
        <v>0</v>
      </c>
      <c r="W55" s="506">
        <f t="shared" si="10"/>
        <v>0</v>
      </c>
      <c r="X55" s="506">
        <f t="shared" si="10"/>
        <v>0</v>
      </c>
      <c r="Y55" s="506">
        <f t="shared" si="10"/>
        <v>0</v>
      </c>
      <c r="Z55" s="506">
        <f t="shared" si="10"/>
        <v>0</v>
      </c>
      <c r="AA55" s="507">
        <f>+AA9+AA19+AA20</f>
        <v>26589.699999999997</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2"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６年  ６月  ３０日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千葉県市川市新井３丁目６番１０号</v>
      </c>
      <c r="K16" s="853"/>
      <c r="L16" s="854"/>
      <c r="M16" s="854"/>
      <c r="N16" s="854"/>
      <c r="O16" s="855"/>
    </row>
    <row r="17" spans="1:48" ht="26.25" customHeight="1" x14ac:dyDescent="0.15">
      <c r="C17" s="249"/>
      <c r="D17" s="250"/>
      <c r="E17" s="250"/>
      <c r="F17" s="250"/>
      <c r="G17" s="250"/>
      <c r="H17" s="254" t="s">
        <v>7</v>
      </c>
      <c r="I17" s="254"/>
      <c r="J17" s="853" t="str">
        <f>+表紙!J40</f>
        <v>株式会社内山アドバンス　　代表取締役社長　柳内　光子</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０４７－３９８－８８０１</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株式会社内山アドバンス　横浜工場</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2007</v>
      </c>
      <c r="N25" s="839"/>
      <c r="O25" s="840"/>
    </row>
    <row r="26" spans="1:48" ht="18" customHeight="1" x14ac:dyDescent="0.15">
      <c r="C26" s="819" t="s">
        <v>11</v>
      </c>
      <c r="D26" s="820"/>
      <c r="E26" s="821"/>
      <c r="F26" s="813" t="str">
        <f>+表紙!F49</f>
        <v>神奈川県横浜市港北区樽町２－６－３０</v>
      </c>
      <c r="G26" s="814"/>
      <c r="H26" s="814"/>
      <c r="I26" s="814"/>
      <c r="J26" s="814"/>
      <c r="K26" s="814"/>
      <c r="L26" s="139" t="s">
        <v>172</v>
      </c>
      <c r="M26" s="259"/>
      <c r="N26" s="817" t="str">
        <f>IF(+表紙!N49="","",+表紙!N49)</f>
        <v>045-543-5711</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Ｅ21－窯業・土石製品製造業</v>
      </c>
      <c r="G29" s="842"/>
      <c r="H29" s="842"/>
      <c r="I29" s="842"/>
      <c r="J29" s="370" t="s">
        <v>47</v>
      </c>
      <c r="K29" s="370"/>
      <c r="L29" s="843" t="str">
        <f>+表紙!L52</f>
        <v>生コンクリート製造業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897</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9</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15000</v>
      </c>
      <c r="I40" s="293" t="s">
        <v>4</v>
      </c>
      <c r="J40" s="594" t="s">
        <v>324</v>
      </c>
      <c r="K40" s="595"/>
      <c r="L40" s="596"/>
      <c r="M40" s="797">
        <f>+表紙!M63</f>
        <v>3750</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3750</v>
      </c>
      <c r="N42" s="798">
        <f>+表紙!N65</f>
        <v>0</v>
      </c>
      <c r="O42" s="197" t="s">
        <v>4</v>
      </c>
    </row>
    <row r="43" spans="1:48" ht="24.75" customHeight="1" x14ac:dyDescent="0.15">
      <c r="C43" s="191"/>
      <c r="D43" s="579" t="s">
        <v>303</v>
      </c>
      <c r="E43" s="580"/>
      <c r="F43" s="580"/>
      <c r="G43" s="581"/>
      <c r="H43" s="298">
        <f>+表紙!H66</f>
        <v>11250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2024-09-09T04:02:27Z</dcterms:modified>
</cp:coreProperties>
</file>