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19425" windowHeight="1042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表紙!$A$1:$U$313</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Q55" i="94"/>
  <c r="R55" i="94"/>
  <c r="M55" i="94"/>
  <c r="O16" i="74"/>
  <c r="H50" i="94" s="1"/>
  <c r="X21" i="74"/>
  <c r="X21" i="81"/>
  <c r="O16" i="81"/>
  <c r="S50" i="94" s="1"/>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<sst xmlns="http://schemas.openxmlformats.org/spreadsheetml/2006/main" count="3168" uniqueCount="456">
  <si>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</si>
  <si>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</si>
  <si>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</si>
  <si>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</si>
  <si>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</si>
  <si>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</si>
  <si>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</si>
  <si>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</si>
  <si>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</si>
  <si>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</si>
  <si>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</si>
  <si>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</si>
  <si>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</si>
  <si>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</si>
  <si>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</si>
  <si>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</si>
  <si>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</si>
  <si>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</si>
  <si>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</si>
  <si>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</si>
  <si>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</si>
  <si>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</si>
  <si>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</si>
  <si>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</si>
  <si>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</si>
  <si>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</si>
  <si>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</si>
  <si>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</si>
  <si>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</si>
  <si>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</si>
  <si>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</si>
  <si>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</si>
  <si>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</si>
  <si>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</si>
  <si>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</si>
  <si>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</si>
  <si>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</si>
  <si>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</si>
  <si>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</si>
  <si>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</si>
  <si>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</si>
  <si>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</si>
  <si>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</si>
  <si>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</si>
  <si>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</si>
  <si>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</si>
  <si>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</si>
  <si>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</si>
  <si>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</si>
  <si>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</si>
  <si>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</si>
  <si>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</si>
  <si>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</si>
  <si>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</si>
  <si>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</si>
  <si>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</si>
  <si>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</si>
  <si>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</si>
  <si>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</si>
  <si>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</si>
  <si>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</si>
  <si>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</si>
  <si>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</si>
  <si>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</si>
  <si>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</si>
  <si>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</si>
  <si>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</si>
  <si>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</si>
  <si>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</si>
  <si>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</si>
  <si>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</si>
  <si>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</si>
  <si>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</si>
  <si>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</si>
  <si>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</si>
  <si>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</si>
  <si>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</si>
  <si>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</si>
  <si>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</si>
  <si>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</si>
  <si>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</si>
  <si>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</si>
  <si>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</si>
  <si>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</si>
  <si>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</si>
  <si>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</si>
  <si>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</si>
  <si>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</si>
  <si>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</si>
  <si>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</si>
  <si>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</si>
  <si>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</si>
  <si>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</si>
  <si>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</si>
  <si>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</si>
  <si>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</si>
  <si>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</si>
  <si>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</si>
  <si>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</si>
  <si>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</si>
  <si>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</si>
  <si>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</si>
  <si>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</si>
  <si>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</si>
  <si>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</si>
  <si>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</si>
  <si>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</si>
  <si>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</si>
  <si>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</si>
  <si>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</si>
  <si>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</si>
  <si>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</si>
  <si>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</si>
  <si>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</si>
  <si>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</si>
  <si>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</si>
  <si>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</si>
  <si>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</si>
  <si>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</si>
  <si>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</si>
  <si>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</si>
  <si>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</si>
  <si>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</si>
  <si>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</si>
  <si>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</si>
  <si>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</si>
  <si>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</si>
  <si>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</si>
  <si>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</si>
  <si>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</si>
  <si>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</si>
  <si>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</si>
  <si>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</si>
  <si>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</si>
  <si>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</si>
  <si>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</si>
  <si>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</si>
  <si>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</si>
  <si>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</si>
  <si>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</si>
  <si>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</si>
  <si>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</si>
  <si>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</si>
  <si>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</si>
  <si>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</si>
  <si>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</si>
  <si>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</si>
  <si>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</si>
  <si>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</si>
  <si>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</si>
  <si>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</si>
  <si>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</si>
  <si>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</si>
  <si>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</si>
  <si>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</si>
  <si>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</si>
  <si>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</si>
  <si>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</si>
  <si>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</si>
  <si>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</si>
  <si>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</si>
  <si>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</si>
  <si>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</si>
  <si>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</si>
  <si>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</si>
  <si>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</si>
  <si>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</si>
  <si>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</si>
  <si>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</si>
  <si>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</si>
  <si>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</si>
  <si>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</si>
  <si>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</si>
  <si>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</si>
  <si>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</si>
  <si>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</si>
  <si>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</si>
  <si>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</si>
  <si>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</si>
  <si>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</si>
  <si>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</si>
  <si>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</si>
  <si>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</si>
  <si>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</si>
  <si>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</si>
  <si>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</si>
  <si>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</si>
  <si>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</si>
  <si>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</si>
  <si>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</si>
  <si>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</si>
  <si>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</si>
  <si>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</si>
  <si>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</si>
  <si>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</si>
  <si>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</si>
  <si>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</si>
  <si>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</si>
  <si>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</si>
  <si>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</si>
  <si>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</si>
  <si>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</si>
  <si>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</si>
  <si>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</si>
  <si>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</si>
  <si>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</si>
  <si>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</si>
  <si>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</si>
  <si>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</si>
  <si>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</si>
  <si>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</si>
  <si>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</si>
  <si>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</si>
  <si>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</si>
  <si>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</si>
  <si>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</si>
  <si>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</si>
  <si>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</si>
  <si>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</si>
  <si>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</si>
  <si>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</si>
  <si>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</si>
  <si>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</si>
  <si>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</si>
  <si>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</si>
  <si>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</si>
  <si>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</si>
  <si>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</si>
  <si>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</si>
  <si>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</si>
  <si>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</si>
  <si>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</si>
  <si>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</si>
  <si>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</si>
  <si>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</si>
  <si>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</si>
  <si>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</si>
  <si>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</si>
  <si>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</si>
  <si>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</si>
  <si>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</si>
  <si>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</si>
  <si>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</si>
  <si>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</si>
  <si>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</si>
  <si>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</si>
  <si>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</si>
  <si>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</si>
  <si>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</si>
  <si>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</si>
  <si>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</si>
  <si>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</si>
  <si>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</si>
  <si>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</si>
  <si>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</si>
  <si>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</si>
  <si>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</si>
  <si>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</si>
  <si>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</si>
  <si>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</si>
  <si>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</si>
  <si>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</si>
  <si>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</si>
  <si>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</si>
  <si>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</si>
  <si>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</si>
  <si>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</si>
  <si>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</si>
  <si>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</si>
  <si>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</si>
  <si>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</si>
  <si>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</si>
  <si>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</si>
  <si>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</si>
  <si>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</si>
  <si>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</si>
  <si>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</si>
  <si>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</si>
  <si>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</si>
  <si>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</si>
  <si>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</si>
  <si>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</si>
  <si>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</si>
  <si>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</si>
  <si>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</si>
  <si>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</si>
  <si>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</si>
  <si>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</si>
  <si>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</si>
  <si>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</si>
  <si>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</si>
  <si>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</si>
  <si>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</si>
  <si>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</si>
  <si>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</si>
  <si>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</si>
  <si>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</si>
  <si>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</si>
  <si>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</si>
  <si>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</si>
  <si>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</si>
  <si>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</si>
  <si>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</si>
  <si>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</si>
  <si>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</si>
  <si>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</si>
  <si>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</si>
  <si>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</si>
  <si>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</si>
  <si>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</si>
  <si>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</si>
  <si>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</si>
  <si>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</si>
  <si>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</si>
  <si>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</si>
  <si>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</si>
  <si>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</si>
  <si>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</si>
  <si>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</si>
  <si>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</si>
  <si>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</si>
  <si>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</si>
  <si>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</si>
  <si>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</si>
  <si>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</si>
  <si>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</si>
  <si>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</si>
  <si>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</si>
  <si>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</si>
  <si>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</si>
  <si>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</si>
  <si>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</si>
  <si>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</si>
  <si>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</si>
  <si>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</si>
  <si>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</si>
  <si>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</si>
  <si>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</si>
  <si>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</si>
  <si>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</si>
  <si>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</si>
  <si>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</si>
  <si>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</si>
  <si>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</si>
  <si>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</si>
  <si>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</si>
  <si>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</si>
  <si>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</si>
  <si>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</si>
  <si>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</si>
  <si>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</si>
  <si>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</si>
  <si>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</si>
  <si>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</si>
  <si>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</si>
  <si>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</si>
  <si>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</si>
  <si>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</si>
  <si>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</si>
  <si>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</si>
  <si>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</si>
  <si>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</si>
  <si>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</si>
  <si>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</si>
  <si>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</si>
  <si>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</si>
  <si>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</si>
  <si>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</si>
  <si>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</si>
  <si>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</si>
  <si>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</si>
  <si>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</si>
  <si>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</si>
  <si>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</si>
  <si>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</si>
  <si>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</si>
  <si>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</si>
  <si>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</si>
  <si>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</si>
  <si>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</si>
  <si>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</si>
  <si>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</si>
  <si>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</si>
  <si>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</si>
  <si>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</si>
  <si>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</si>
  <si>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</si>
  <si>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</si>
  <si>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</si>
  <si>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</si>
  <si>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</si>
  <si>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</si>
  <si>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</si>
  <si>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</si>
  <si>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</si>
  <si>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</si>
  <si>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</si>
  <si>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</si>
  <si>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</si>
  <si>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</si>
  <si>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</si>
  <si>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</si>
  <si>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</si>
  <si>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</si>
  <si>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</si>
  <si>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</si>
  <si>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</si>
  <si>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</si>
  <si>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</si>
  <si>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</si>
  <si>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</si>
  <si>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</si>
  <si>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</si>
  <si>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</si>
  <si>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</si>
  <si>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</si>
  <si>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</si>
  <si>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</si>
  <si>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</si>
  <si>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</si>
  <si>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</si>
  <si>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</si>
  <si>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</si>
  <si>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</si>
  <si>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</si>
  <si>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</si>
  <si>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</si>
  <si>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</si>
  <si>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</si>
  <si>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</si>
  <si>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</si>
  <si>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</si>
  <si>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</si>
  <si>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</si>
  <si>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</si>
  <si>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</si>
  <si>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</si>
  <si>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</si>
  <si>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</si>
  <si>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</si>
  <si>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</si>
  <si>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</si>
  <si>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</si>
  <si>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</si>
  <si>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</si>
  <si>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横浜市磯子区新森町1番地</t>
    <phoneticPr fontId="3"/>
  </si>
  <si>
    <t>日清オイリオグループ株式会社横浜磯子事業場
執行役員事業場長　川邊　修</t>
    <rPh sb="22" eb="26">
      <t>シッコウヤクイン</t>
    </rPh>
    <phoneticPr fontId="3"/>
  </si>
  <si>
    <t>045₋757-5030</t>
    <phoneticPr fontId="3"/>
  </si>
  <si>
    <t>日清オイリオグループ株式会社　横浜磯子事業場</t>
    <phoneticPr fontId="3"/>
  </si>
  <si>
    <t>横浜市磯子区新森町1番地</t>
    <rPh sb="0" eb="3">
      <t>ヨコハマシ</t>
    </rPh>
    <rPh sb="3" eb="6">
      <t>イソゴク</t>
    </rPh>
    <rPh sb="6" eb="9">
      <t>シンモリチョウ</t>
    </rPh>
    <rPh sb="10" eb="12">
      <t>バンチ</t>
    </rPh>
    <phoneticPr fontId="3"/>
  </si>
  <si>
    <t>045-757-5050</t>
    <phoneticPr fontId="3"/>
  </si>
  <si>
    <t>植物油脂及び油粕製造業</t>
    <phoneticPr fontId="3"/>
  </si>
  <si>
    <t>各部署⇒環境保安課 課長⇒廃棄物管理責任者⇒事業場長⇒代表取締役</t>
    <phoneticPr fontId="3"/>
  </si>
  <si>
    <t>・分別
・減量化
・再利用
・資源化
・再生
・再資源化率100％</t>
    <phoneticPr fontId="3"/>
  </si>
  <si>
    <t>令和 6年 6月6日</t>
    <phoneticPr fontId="3"/>
  </si>
  <si>
    <t>・燃え殻、汚泥、動植物性残渣、ばいじん
発生→中間処理業者委託（混合）→最終処分業者（焼成）→再資源化
・汚泥、動植物性残渣
発生→中間処理業者委託（発酵）→再資源化
・廃油
発生→中間処理業者委託（油水分離）→再資源化
・廃油、汚泥、動植物性残渣、廃酸、廃アルカリ
発生→中間処理業者委託（焼却）→最終処分業者（溶融）→再資源化
・廃プラ、木くず、金属くず、ガラス屑
・発生→中間処理業者委託（破砕）→再資源化</t>
    <rPh sb="5" eb="7">
      <t>オデイ</t>
    </rPh>
    <rPh sb="8" eb="14">
      <t>ドウショクブツセイザンサ</t>
    </rPh>
    <rPh sb="32" eb="34">
      <t>コンゴウ</t>
    </rPh>
    <rPh sb="36" eb="40">
      <t>サイシュウショブン</t>
    </rPh>
    <rPh sb="40" eb="42">
      <t>ギョウシャ</t>
    </rPh>
    <rPh sb="43" eb="45">
      <t>ショウセイ</t>
    </rPh>
    <rPh sb="53" eb="55">
      <t>オデイ</t>
    </rPh>
    <rPh sb="56" eb="62">
      <t>ドウショクブツセイザンサ</t>
    </rPh>
    <rPh sb="75" eb="77">
      <t>ハッコウ</t>
    </rPh>
    <rPh sb="100" eb="104">
      <t>ユスイブンリ</t>
    </rPh>
    <rPh sb="112" eb="114">
      <t>ハイユ</t>
    </rPh>
    <rPh sb="115" eb="117">
      <t>オデイ</t>
    </rPh>
    <rPh sb="118" eb="122">
      <t>ドウショクブツセイ</t>
    </rPh>
    <rPh sb="122" eb="124">
      <t>ザンサ</t>
    </rPh>
    <rPh sb="125" eb="127">
      <t>ハイサン</t>
    </rPh>
    <rPh sb="128" eb="129">
      <t>ハイ</t>
    </rPh>
    <rPh sb="146" eb="148">
      <t>ショウキャク</t>
    </rPh>
    <rPh sb="150" eb="154">
      <t>サイシュウショブン</t>
    </rPh>
    <rPh sb="154" eb="156">
      <t>ギョウシャ</t>
    </rPh>
    <rPh sb="157" eb="159">
      <t>ヨウユウ</t>
    </rPh>
    <rPh sb="167" eb="168">
      <t>ハイ</t>
    </rPh>
    <rPh sb="171" eb="172">
      <t>キ</t>
    </rPh>
    <rPh sb="175" eb="177">
      <t>キンゾク</t>
    </rPh>
    <rPh sb="186" eb="188">
      <t>ハッセイ</t>
    </rPh>
    <rPh sb="189" eb="191">
      <t>チュウカン</t>
    </rPh>
    <rPh sb="191" eb="193">
      <t>ショリ</t>
    </rPh>
    <rPh sb="193" eb="195">
      <t>ギョウシャ</t>
    </rPh>
    <rPh sb="195" eb="197">
      <t>イタク</t>
    </rPh>
    <rPh sb="198" eb="200">
      <t>ハサイ</t>
    </rPh>
    <rPh sb="202" eb="206">
      <t>サイシゲンカ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</si>
</sst>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9550" y="2187575"/>
          <a:ext cx="406400"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9550" y="2187575"/>
          <a:ext cx="406400"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34" zoomScale="82" zoomScaleNormal="115" zoomScaleSheetLayoutView="82" workbookViewId="0">
      <selection activeCell="F73" sqref="F73"/>
    </sheetView>
  </sheetViews>
  <sheetFormatPr defaultColWidth="9" defaultRowHeight="12" x14ac:dyDescent="0.15"/>
  <cols>
    <col min="1" max="1" width="1.125" style="28" customWidth="1"/>
    <col min="2" max="2" width="3.375" style="28" customWidth="1"/>
    <col min="3" max="3" width="2.875" style="26" customWidth="1"/>
    <col min="4" max="4" width="3.125" style="26" customWidth="1"/>
    <col min="5" max="5" width="9.625" style="26" customWidth="1"/>
    <col min="6" max="6" width="2.875" style="26" customWidth="1"/>
    <col min="7" max="7" width="9.875" style="26" customWidth="1"/>
    <col min="8" max="8" width="1.875" style="26" customWidth="1"/>
    <col min="9" max="9" width="3.875" style="26" customWidth="1"/>
    <col min="10" max="10" width="9.875" style="26" customWidth="1"/>
    <col min="11" max="11" width="1.875" style="26" customWidth="1"/>
    <col min="12" max="12" width="3.875" style="26" customWidth="1"/>
    <col min="13" max="13" width="9.875" style="26" customWidth="1"/>
    <col min="14" max="14" width="1.875" style="26" customWidth="1"/>
    <col min="15" max="15" width="4.875" style="26" customWidth="1"/>
    <col min="16" max="16" width="8.875" style="26" customWidth="1"/>
    <col min="17" max="17" width="1.875" style="26" customWidth="1"/>
    <col min="18" max="18" width="4.875" style="26" customWidth="1"/>
    <col min="19" max="19" width="0.875" style="26" customWidth="1"/>
    <col min="20" max="20" width="7.875" style="26" customWidth="1"/>
    <col min="21" max="21" width="1.375" style="26" customWidth="1"/>
    <col min="22" max="22" width="2.125" style="26" customWidth="1"/>
    <col min="23" max="23" width="9" style="26"/>
    <col min="24" max="24" width="9" style="53"/>
    <col min="25" max="25" width="10.875" style="53" customWidth="1"/>
    <col min="26" max="26" width="9" style="53"/>
    <col min="27" max="27" width="13.375" style="53" customWidth="1"/>
    <col min="28" max="33" width="9" style="53"/>
    <col min="34" max="34" width="33.8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454</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446</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447</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2033</v>
      </c>
      <c r="Q49" s="754"/>
      <c r="R49" s="754"/>
      <c r="S49" s="754"/>
      <c r="T49" s="754"/>
      <c r="U49" s="755"/>
    </row>
    <row r="50" spans="3:54" ht="26.25" customHeight="1" x14ac:dyDescent="0.15">
      <c r="C50" s="726" t="s">
        <v>11</v>
      </c>
      <c r="D50" s="727"/>
      <c r="E50" s="728"/>
      <c r="F50" s="737" t="s">
        <v>449</v>
      </c>
      <c r="G50" s="738"/>
      <c r="H50" s="738"/>
      <c r="I50" s="738"/>
      <c r="J50" s="738"/>
      <c r="K50" s="738"/>
      <c r="L50" s="738"/>
      <c r="M50" s="738"/>
      <c r="N50" s="592" t="s">
        <v>172</v>
      </c>
      <c r="O50" s="595"/>
      <c r="P50" s="596"/>
      <c r="Q50" s="741" t="s">
        <v>450</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120</v>
      </c>
      <c r="G54" s="649"/>
      <c r="H54" s="649"/>
      <c r="I54" s="649"/>
      <c r="J54" s="649"/>
      <c r="K54" s="649"/>
      <c r="L54" s="38" t="s">
        <v>48</v>
      </c>
      <c r="M54" s="38"/>
      <c r="N54" s="655" t="s">
        <v>451</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560</v>
      </c>
      <c r="G61" s="653"/>
      <c r="H61" s="653"/>
      <c r="I61" s="653"/>
      <c r="J61" s="653"/>
      <c r="K61" s="653"/>
      <c r="L61" s="653"/>
      <c r="M61" s="653"/>
      <c r="N61" s="653"/>
      <c r="O61" s="653"/>
      <c r="P61" s="653"/>
      <c r="Q61" s="653"/>
      <c r="R61" s="653"/>
      <c r="S61" s="653"/>
      <c r="T61" s="653"/>
      <c r="U61" s="654"/>
      <c r="W61" s="34"/>
    </row>
    <row r="62" spans="3:54" ht="14.1" customHeight="1" x14ac:dyDescent="0.15">
      <c r="C62" s="597"/>
      <c r="D62" s="576"/>
      <c r="E62" s="505"/>
      <c r="F62" s="699" t="s">
        <v>455</v>
      </c>
      <c r="G62" s="700"/>
      <c r="H62" s="700"/>
      <c r="I62" s="700"/>
      <c r="J62" s="700"/>
      <c r="K62" s="700"/>
      <c r="L62" s="700"/>
      <c r="M62" s="700"/>
      <c r="N62" s="700"/>
      <c r="O62" s="700"/>
      <c r="P62" s="700"/>
      <c r="Q62" s="700"/>
      <c r="R62" s="700"/>
      <c r="S62" s="700"/>
      <c r="T62" s="700"/>
      <c r="U62" s="701"/>
      <c r="W62" s="34"/>
    </row>
    <row r="63" spans="3:54" ht="14.1"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4.1"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4.1"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4.1"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4.1"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4.1"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4.1"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4.1"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4.1"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4.1"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693" t="s">
        <v>452</v>
      </c>
      <c r="E77" s="694"/>
      <c r="F77" s="694"/>
      <c r="G77" s="694"/>
      <c r="H77" s="694"/>
      <c r="I77" s="694"/>
      <c r="J77" s="694"/>
      <c r="K77" s="694"/>
      <c r="L77" s="694"/>
      <c r="M77" s="694"/>
      <c r="N77" s="694"/>
      <c r="O77" s="694"/>
      <c r="P77" s="694"/>
      <c r="Q77" s="694"/>
      <c r="R77" s="694"/>
      <c r="S77" s="694"/>
      <c r="T77" s="694"/>
      <c r="U77" s="695"/>
      <c r="W77"/>
    </row>
    <row r="78" spans="3:23" ht="14.1"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4.1"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4.1"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4.1"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4.1"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4.1"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4.1"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4.1"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4.1"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11</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66890.7</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4.1"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08"/>
      <c r="D94" s="641"/>
      <c r="E94" s="676"/>
      <c r="F94" s="680" t="s">
        <v>453</v>
      </c>
      <c r="G94" s="681"/>
      <c r="H94" s="681"/>
      <c r="I94" s="681"/>
      <c r="J94" s="681"/>
      <c r="K94" s="681"/>
      <c r="L94" s="681"/>
      <c r="M94" s="681"/>
      <c r="N94" s="681"/>
      <c r="O94" s="681"/>
      <c r="P94" s="681"/>
      <c r="Q94" s="681"/>
      <c r="R94" s="681"/>
      <c r="S94" s="681"/>
      <c r="T94" s="681"/>
      <c r="U94" s="682"/>
      <c r="V94" s="180"/>
      <c r="W94" s="181"/>
      <c r="X94" s="181"/>
      <c r="Y94" s="181"/>
    </row>
    <row r="95" spans="1:56" ht="14.1"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4.1"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4.1"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4.1"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4.1"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4.1"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4.1"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4.1"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11</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66890.7</v>
      </c>
      <c r="L105" s="686"/>
      <c r="M105" s="686"/>
      <c r="N105" s="686"/>
      <c r="O105" s="686"/>
      <c r="P105" s="610" t="s">
        <v>291</v>
      </c>
      <c r="Q105" s="704"/>
      <c r="R105" s="704"/>
      <c r="S105" s="704"/>
      <c r="T105" s="704"/>
      <c r="U105" s="705"/>
      <c r="V105" s="376"/>
      <c r="W105" s="376"/>
      <c r="X105" s="115"/>
      <c r="Y105" s="26"/>
      <c r="BC105" s="53"/>
      <c r="BD105" s="53"/>
    </row>
    <row r="106" spans="1:56" ht="14.1"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09"/>
      <c r="D109" s="690"/>
      <c r="E109" s="790"/>
      <c r="F109" s="680"/>
      <c r="G109" s="681"/>
      <c r="H109" s="681"/>
      <c r="I109" s="681"/>
      <c r="J109" s="681"/>
      <c r="K109" s="681"/>
      <c r="L109" s="681"/>
      <c r="M109" s="681"/>
      <c r="N109" s="681"/>
      <c r="O109" s="681"/>
      <c r="P109" s="681"/>
      <c r="Q109" s="681"/>
      <c r="R109" s="681"/>
      <c r="S109" s="681"/>
      <c r="T109" s="681"/>
      <c r="U109" s="682"/>
      <c r="V109" s="195"/>
      <c r="W109" s="181"/>
      <c r="X109" s="181"/>
      <c r="Y109" s="181"/>
    </row>
    <row r="110" spans="1:56" ht="14.1"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4.1"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4.1"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4.1"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4.1"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4.1"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4.1"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4.1"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711"/>
      <c r="E120" s="790"/>
      <c r="F120" s="680"/>
      <c r="G120" s="681"/>
      <c r="H120" s="681"/>
      <c r="I120" s="681"/>
      <c r="J120" s="681"/>
      <c r="K120" s="681"/>
      <c r="L120" s="681"/>
      <c r="M120" s="681"/>
      <c r="N120" s="681"/>
      <c r="O120" s="681"/>
      <c r="P120" s="681"/>
      <c r="Q120" s="681"/>
      <c r="R120" s="681"/>
      <c r="S120" s="681"/>
      <c r="T120" s="681"/>
      <c r="U120" s="682"/>
      <c r="V120" s="195"/>
      <c r="W120" s="181"/>
      <c r="X120" s="181"/>
      <c r="Y120" s="181"/>
    </row>
    <row r="121" spans="3:27" ht="14.1"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4.1"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4.1"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4.1"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711"/>
      <c r="E126" s="790"/>
      <c r="F126" s="680"/>
      <c r="G126" s="681"/>
      <c r="H126" s="681"/>
      <c r="I126" s="681"/>
      <c r="J126" s="681"/>
      <c r="K126" s="681"/>
      <c r="L126" s="681"/>
      <c r="M126" s="681"/>
      <c r="N126" s="681"/>
      <c r="O126" s="681"/>
      <c r="P126" s="681"/>
      <c r="Q126" s="681"/>
      <c r="R126" s="681"/>
      <c r="S126" s="681"/>
      <c r="T126" s="681"/>
      <c r="U126" s="682"/>
      <c r="V126" s="195"/>
      <c r="W126" s="181"/>
      <c r="X126" s="181"/>
      <c r="Y126" s="181"/>
    </row>
    <row r="127" spans="3:27" ht="14.1"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4.1"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4.1"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4.1"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4.1"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f>+別紙!AA10</f>
        <v>2188.3000000000002</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4.1"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4.1"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4.1"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4.1"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4.1"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4.1"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4.1"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4.1"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2188.3000000000002</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4.1"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4.1"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4.1"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4.1"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4.1"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4.1"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4.1"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4.1"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8.1" customHeight="1" x14ac:dyDescent="0.15">
      <c r="C158" s="214"/>
      <c r="D158" s="711"/>
      <c r="E158" s="790"/>
      <c r="F158" s="787" t="s">
        <v>258</v>
      </c>
      <c r="G158" s="788"/>
      <c r="H158" s="788"/>
      <c r="I158" s="788"/>
      <c r="J158" s="788"/>
      <c r="K158" s="795">
        <f>+別紙!AA12</f>
        <v>59717.9</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4.1"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4.1"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4.1"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4.1"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4.1"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4.1"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4.1"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4.1"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4.1"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8.1" customHeight="1" x14ac:dyDescent="0.15">
      <c r="C170" s="214"/>
      <c r="D170" s="711"/>
      <c r="E170" s="790"/>
      <c r="F170" s="787" t="s">
        <v>262</v>
      </c>
      <c r="G170" s="788"/>
      <c r="H170" s="788"/>
      <c r="I170" s="788"/>
      <c r="J170" s="788"/>
      <c r="K170" s="795">
        <f>+別紙!AA27</f>
        <v>59717.9</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4.1"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4.1"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4.1"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4.1"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4.1"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4.1"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4.1"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4.1"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4.1"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4.1"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4.1"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4.1"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4.1"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4.1"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4.1"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4.1"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4.1"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4.1"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4.1"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4.1"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4.1"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4.1"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4.1"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4.1"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711"/>
      <c r="E208" s="790"/>
      <c r="F208" s="796" t="s">
        <v>267</v>
      </c>
      <c r="G208" s="797"/>
      <c r="H208" s="797"/>
      <c r="I208" s="797"/>
      <c r="J208" s="797"/>
      <c r="K208" s="795">
        <f>+別紙!AA14</f>
        <v>4984.4999999999991</v>
      </c>
      <c r="L208" s="795"/>
      <c r="M208" s="795"/>
      <c r="N208" s="795"/>
      <c r="O208" s="795"/>
      <c r="P208" s="217" t="s">
        <v>13</v>
      </c>
      <c r="Q208" s="778" t="s">
        <v>365</v>
      </c>
      <c r="R208" s="779"/>
      <c r="S208" s="779"/>
      <c r="T208" s="779"/>
      <c r="U208" s="780"/>
      <c r="V208" s="180"/>
      <c r="W208" s="181"/>
      <c r="X208" s="181"/>
      <c r="Y208" s="181"/>
    </row>
    <row r="209" spans="3:26" ht="43.35"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35" customHeight="1" x14ac:dyDescent="0.15">
      <c r="C210" s="214"/>
      <c r="D210" s="711"/>
      <c r="E210" s="790"/>
      <c r="F210" s="328"/>
      <c r="G210" s="798" t="s">
        <v>224</v>
      </c>
      <c r="H210" s="799"/>
      <c r="I210" s="799"/>
      <c r="J210" s="799"/>
      <c r="K210" s="795">
        <f>+別紙!AA16</f>
        <v>4984.4999999999991</v>
      </c>
      <c r="L210" s="795"/>
      <c r="M210" s="795"/>
      <c r="N210" s="795"/>
      <c r="O210" s="795"/>
      <c r="P210" s="578" t="s">
        <v>13</v>
      </c>
      <c r="Q210" s="781"/>
      <c r="R210" s="782"/>
      <c r="S210" s="782"/>
      <c r="T210" s="782"/>
      <c r="U210" s="783"/>
      <c r="V210" s="180"/>
      <c r="W210" s="181"/>
      <c r="X210" s="181"/>
      <c r="Y210" s="181"/>
    </row>
    <row r="211" spans="3:26" ht="43.3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3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4.1"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4.1"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4.1"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4.1"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4.1"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4.1"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4.1"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4.1"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4.1"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4984.4999999999991</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4984.4999999999991</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4.1"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4.1"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4.1"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4.1"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4.1"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4.1"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4.1"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4.1"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4.1"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1.1"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70" fitToHeight="2" orientation="portrait" r:id="rId1"/>
  <headerFooter alignWithMargins="0"/>
  <rowBreaks count="5" manualBreakCount="5">
    <brk id="73" max="16383" man="1"/>
    <brk id="130" max="16383" man="1"/>
    <brk id="179" max="16383" man="1"/>
    <brk id="222" max="16383" man="1"/>
    <brk id="241" max="16383" man="1"/>
  </rowBreaks>
  <colBreaks count="1" manualBreakCount="1">
    <brk id="21"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5" zoomScaleNormal="100" workbookViewId="0">
      <selection activeCell="F25" sqref="F25:G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49" width="9" style="55"/>
    <col min="50" max="50" width="49.8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1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日清オイリオグループ株式会社　横浜磯子事業場</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217.4</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v>10.4</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v>217.4</v>
      </c>
      <c r="P18" s="827"/>
      <c r="Q18" s="827"/>
      <c r="R18" s="827"/>
      <c r="S18" s="67" t="s">
        <v>14</v>
      </c>
      <c r="T18"/>
      <c r="U18" s="349"/>
      <c r="V18"/>
      <c r="W18" s="233"/>
      <c r="X18" s="905">
        <f>+ROUND(AG9,1)+ROUND(AG12,1)+ROUND(AG15,1)+AG18</f>
        <v>10.4</v>
      </c>
      <c r="Y18" s="906"/>
      <c r="Z18" s="906"/>
      <c r="AA18" s="67" t="s">
        <v>4</v>
      </c>
      <c r="AB18" s="231"/>
      <c r="AC18" s="232"/>
      <c r="AD18" s="872"/>
      <c r="AG18" s="862">
        <f>+ROUND(AN18,1)+ROUND(AN21,1)</f>
        <v>10.4</v>
      </c>
      <c r="AH18" s="907"/>
      <c r="AI18" s="907"/>
      <c r="AJ18" s="907"/>
      <c r="AK18" s="59" t="s">
        <v>13</v>
      </c>
      <c r="AL18" s="70"/>
      <c r="AN18" s="423">
        <f>+ROUND(AT16,1)+ROUND(AT17,1)+ROUND(AT18,1)</f>
        <v>10.4</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207</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217.4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207</v>
      </c>
      <c r="G27" s="875"/>
      <c r="H27" s="234" t="s">
        <v>198</v>
      </c>
      <c r="L27" s="872"/>
      <c r="O27" s="862">
        <f>+Q30+ROUND(Q33,1)</f>
        <v>0</v>
      </c>
      <c r="P27" s="863"/>
      <c r="Q27" s="863"/>
      <c r="R27" s="863"/>
      <c r="S27" s="59" t="s">
        <v>38</v>
      </c>
      <c r="T27" s="80"/>
      <c r="U27" s="80"/>
      <c r="X27" s="78" t="s">
        <v>39</v>
      </c>
      <c r="Y27" s="81"/>
      <c r="AG27" s="68"/>
      <c r="AH27" s="68"/>
      <c r="AI27" s="68"/>
      <c r="AJ27" s="68"/>
      <c r="AK27" s="905">
        <f>+AG18+O27</f>
        <v>10.4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10.4</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10.4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4" zoomScaleNormal="100"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60957.4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490.9</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v>60000</v>
      </c>
      <c r="P18" s="827"/>
      <c r="Q18" s="827"/>
      <c r="R18" s="827"/>
      <c r="S18" s="67" t="s">
        <v>14</v>
      </c>
      <c r="T18"/>
      <c r="U18" s="349"/>
      <c r="V18"/>
      <c r="W18" s="233"/>
      <c r="X18" s="905">
        <f>+ROUND(AG9,1)+ROUND(AG12,1)+ROUND(AG15,1)+AG18</f>
        <v>490.9</v>
      </c>
      <c r="Y18" s="906"/>
      <c r="Z18" s="906"/>
      <c r="AA18" s="67" t="s">
        <v>4</v>
      </c>
      <c r="AB18" s="232"/>
      <c r="AC18" s="232"/>
      <c r="AD18" s="872"/>
      <c r="AG18" s="862">
        <f>+ROUND(AN18,1)+ROUND(AN21,1)</f>
        <v>490.9</v>
      </c>
      <c r="AH18" s="907"/>
      <c r="AI18" s="907"/>
      <c r="AJ18" s="907"/>
      <c r="AK18" s="59" t="s">
        <v>13</v>
      </c>
      <c r="AL18" s="70"/>
      <c r="AN18" s="423">
        <f>+ROUND(AT16,1)+ROUND(AT17,1)+ROUND(AT18,1)</f>
        <v>490.9</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59509.1</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60957.4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1448.3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59509.1</v>
      </c>
      <c r="G27" s="875"/>
      <c r="H27" s="234" t="s">
        <v>198</v>
      </c>
      <c r="L27" s="872"/>
      <c r="O27" s="862">
        <f>+Q30+ROUND(Q33,1)</f>
        <v>957.4</v>
      </c>
      <c r="P27" s="863"/>
      <c r="Q27" s="863"/>
      <c r="R27" s="863"/>
      <c r="S27" s="59" t="s">
        <v>38</v>
      </c>
      <c r="T27" s="80"/>
      <c r="U27" s="80"/>
      <c r="X27" s="78" t="s">
        <v>39</v>
      </c>
      <c r="Y27" s="81"/>
      <c r="AG27" s="68"/>
      <c r="AH27" s="68"/>
      <c r="AI27" s="68"/>
      <c r="AJ27" s="68"/>
      <c r="AK27" s="905">
        <f>+AG18+O27</f>
        <v>1448.3</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957.4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1448.3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957.4</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1448.3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3" workbookViewId="0">
      <selection activeCell="Y25" sqref="Y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5306.5</v>
      </c>
      <c r="G12" s="837"/>
      <c r="H12" s="67" t="s">
        <v>13</v>
      </c>
      <c r="I12" s="68"/>
      <c r="J12" s="69"/>
      <c r="K12" s="68"/>
      <c r="L12" s="884"/>
      <c r="M12" s="70"/>
      <c r="O12" s="814">
        <v>2188.3000000000002</v>
      </c>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5306.5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3118.2</v>
      </c>
      <c r="AS24" s="906"/>
      <c r="AT24" s="906"/>
      <c r="AU24" s="67" t="s">
        <v>13</v>
      </c>
    </row>
    <row r="25" spans="2:48" ht="27" customHeight="1" thickBot="1" x14ac:dyDescent="0.2">
      <c r="B25" s="893" t="s">
        <v>201</v>
      </c>
      <c r="C25" s="894"/>
      <c r="D25" s="894"/>
      <c r="E25" s="895"/>
      <c r="F25" s="874">
        <v>2188.3000000000002</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3118.2</v>
      </c>
      <c r="P27" s="863"/>
      <c r="Q27" s="863"/>
      <c r="R27" s="863"/>
      <c r="S27" s="59" t="s">
        <v>38</v>
      </c>
      <c r="T27" s="80"/>
      <c r="U27" s="80"/>
      <c r="X27" s="78" t="s">
        <v>39</v>
      </c>
      <c r="Y27" s="81"/>
      <c r="AG27" s="68"/>
      <c r="AH27" s="68"/>
      <c r="AI27" s="68"/>
      <c r="AJ27" s="68"/>
      <c r="AK27" s="905">
        <f>+AG18+O27</f>
        <v>3118.2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3118.2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3118.2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3118.2</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3118.2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1"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7"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43.699999999999996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v>1.8</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1.8</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43.7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41.9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1.8</v>
      </c>
      <c r="G27" s="875"/>
      <c r="H27" s="234" t="s">
        <v>198</v>
      </c>
      <c r="L27" s="872"/>
      <c r="O27" s="862">
        <f>+Q30+ROUND(Q33,1)</f>
        <v>41.9</v>
      </c>
      <c r="P27" s="863"/>
      <c r="Q27" s="863"/>
      <c r="R27" s="863"/>
      <c r="S27" s="59" t="s">
        <v>38</v>
      </c>
      <c r="T27" s="80"/>
      <c r="U27" s="80"/>
      <c r="X27" s="78" t="s">
        <v>39</v>
      </c>
      <c r="Y27" s="81"/>
      <c r="AG27" s="68"/>
      <c r="AH27" s="68"/>
      <c r="AI27" s="68"/>
      <c r="AJ27" s="68"/>
      <c r="AK27" s="905">
        <f>+AG18+O27</f>
        <v>41.9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41.9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41.9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41.9</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41.9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4"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64.3</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64.3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64.3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64.3</v>
      </c>
      <c r="P27" s="863"/>
      <c r="Q27" s="863"/>
      <c r="R27" s="863"/>
      <c r="S27" s="59" t="s">
        <v>38</v>
      </c>
      <c r="T27" s="80"/>
      <c r="U27" s="80"/>
      <c r="X27" s="78" t="s">
        <v>39</v>
      </c>
      <c r="Y27" s="81"/>
      <c r="AG27" s="68"/>
      <c r="AH27" s="68"/>
      <c r="AI27" s="68"/>
      <c r="AJ27" s="68"/>
      <c r="AK27" s="905">
        <f>+AG18+O27</f>
        <v>64.3</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64.3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64.3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64.3</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64.3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21"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281.7</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281.7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281.7</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281.7</v>
      </c>
      <c r="P27" s="863"/>
      <c r="Q27" s="863"/>
      <c r="R27" s="863"/>
      <c r="S27" s="59" t="s">
        <v>38</v>
      </c>
      <c r="T27" s="80"/>
      <c r="U27" s="80"/>
      <c r="X27" s="78" t="s">
        <v>39</v>
      </c>
      <c r="Y27" s="81"/>
      <c r="AG27" s="68"/>
      <c r="AH27" s="68"/>
      <c r="AI27" s="68"/>
      <c r="AJ27" s="68"/>
      <c r="AK27" s="905">
        <f>+AG18+O27</f>
        <v>281.7</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281.7</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281.7</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281.7</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281.7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5"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4.2</v>
      </c>
      <c r="P27" s="863"/>
      <c r="Q27" s="863"/>
      <c r="R27" s="863"/>
      <c r="S27" s="59" t="s">
        <v>38</v>
      </c>
      <c r="T27" s="80"/>
      <c r="U27" s="80"/>
      <c r="X27" s="78" t="s">
        <v>39</v>
      </c>
      <c r="Y27" s="81"/>
      <c r="AG27" s="68"/>
      <c r="AH27" s="68"/>
      <c r="AI27" s="68"/>
      <c r="AJ27" s="68"/>
      <c r="AK27" s="905">
        <f>+AG18+O27</f>
        <v>4.2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4.2</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4.2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4"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11.4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11.4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11.4</v>
      </c>
      <c r="P27" s="863"/>
      <c r="Q27" s="863"/>
      <c r="R27" s="863"/>
      <c r="S27" s="59" t="s">
        <v>38</v>
      </c>
      <c r="T27" s="80"/>
      <c r="U27" s="80"/>
      <c r="X27" s="78" t="s">
        <v>39</v>
      </c>
      <c r="Y27" s="81"/>
      <c r="AG27" s="68"/>
      <c r="AH27" s="68"/>
      <c r="AI27" s="68"/>
      <c r="AJ27" s="68"/>
      <c r="AK27" s="905">
        <f>+AG18+O27</f>
        <v>11.4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11.4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11.4</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11.4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21"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3.9</v>
      </c>
      <c r="P27" s="863"/>
      <c r="Q27" s="863"/>
      <c r="R27" s="863"/>
      <c r="S27" s="59" t="s">
        <v>38</v>
      </c>
      <c r="T27" s="80"/>
      <c r="U27" s="80"/>
      <c r="X27" s="78" t="s">
        <v>39</v>
      </c>
      <c r="Y27" s="81"/>
      <c r="AG27" s="68"/>
      <c r="AH27" s="68"/>
      <c r="AI27" s="68"/>
      <c r="AJ27" s="68"/>
      <c r="AK27" s="905">
        <f>+AG18+O27</f>
        <v>3.9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3.9</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3.9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日清オイリオグループ株式会社　横浜磯子事業場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L14" zoomScale="80" zoomScaleNormal="80" workbookViewId="0">
      <selection activeCell="G19" sqref="G19"/>
    </sheetView>
  </sheetViews>
  <sheetFormatPr defaultColWidth="9" defaultRowHeight="11.25" x14ac:dyDescent="0.15"/>
  <cols>
    <col min="1" max="1" width="2.5" style="12" customWidth="1"/>
    <col min="2" max="3" width="3.875" style="12" customWidth="1"/>
    <col min="4" max="4" width="4.5" style="12" customWidth="1"/>
    <col min="5" max="5" width="3.875" style="12" customWidth="1"/>
    <col min="6" max="6" width="40.875" style="12" customWidth="1"/>
    <col min="7" max="7" width="9.875" style="12" customWidth="1"/>
    <col min="8" max="8" width="10.375" style="12" customWidth="1"/>
    <col min="9" max="26" width="9.875" style="12" customWidth="1"/>
    <col min="27" max="27" width="11.8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日清オイリオグループ株式会社　横浜磯子事業場</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217.4</v>
      </c>
      <c r="H9" s="507">
        <f>IF(OR(ｲ.汚泥!F24&gt;0,ｲ.汚泥!F24&lt;0),ｲ.汚泥!F24,IF(H$19&gt;0,"0",0))</f>
        <v>60957.4</v>
      </c>
      <c r="I9" s="507">
        <f>IF(OR(ｳ.廃油!F24&gt;0,ｳ.廃油!F24&lt;0),ｳ.廃油!F24,IF(I$19&gt;0,"0",0))</f>
        <v>5306.5</v>
      </c>
      <c r="J9" s="507">
        <f>IF(OR(ｴ.廃酸!$F24&gt;0,ｴ.廃酸!$F24&lt;0),ｴ.廃酸!F24,IF(J$19&gt;0,"0",0))</f>
        <v>0.1</v>
      </c>
      <c r="K9" s="507">
        <f>IF(OR(ｵ.廃ｱﾙｶﾘ!$F24&gt;0,ｵ.廃ｱﾙｶﾘ!$F24&lt;0),ｵ.廃ｱﾙｶﾘ!F24,IF(K$19&gt;0,"0",0))</f>
        <v>0.1</v>
      </c>
      <c r="L9" s="507">
        <f>IF(OR(ｶ.廃ﾌﾟﾗ類!F24&gt;0,ｶ.廃ﾌﾟﾗ類!F24&lt;0),ｶ.廃ﾌﾟﾗ類!F24,IF(L$19&gt;0,"0",0))</f>
        <v>43.7</v>
      </c>
      <c r="M9" s="507">
        <f>IF(OR(ｷ.紙くず!F24&gt;0,ｷ.紙くず!F24&lt;0),ｷ.紙くず!F24,IF(M$19&gt;0,"0",0))</f>
        <v>0</v>
      </c>
      <c r="N9" s="507">
        <f>IF(OR(ｸ.木くず!F24&gt;0,ｸ.木くず!F24&lt;0),ｸ.木くず!F24,IF(N$19&gt;0,"0",0))</f>
        <v>64.3</v>
      </c>
      <c r="O9" s="507">
        <f>IF(OR(ｹ.繊維くず!F24&gt;0,ｹ.繊維くず!F24&lt;0),ｹ.繊維くず!F24,IF(O$19&gt;0,"0",0))</f>
        <v>0</v>
      </c>
      <c r="P9" s="507">
        <f>IF(OR(ｺ.動植物性残さ!F24&gt;0,ｺ.動植物性残さ!F24&lt;0),ｺ.動植物性残さ!F24,IF(P$19&gt;0,"0",0))</f>
        <v>281.7</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4.2</v>
      </c>
      <c r="T9" s="507">
        <f>IF(OR(ｾ.ｶﾞﾗｽ･ｺﾝｸﾘ･陶磁器くず!F24&gt;0,ｾ.ｶﾞﾗｽ･ｺﾝｸﾘ･陶磁器くず!F24&lt;0),ｾ.ｶﾞﾗｽ･ｺﾝｸﾘ･陶磁器くず!F24,IF(T$19&gt;0,"0",0))</f>
        <v>11.4</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3.9</v>
      </c>
      <c r="Z9" s="508">
        <f>IF(OR(ﾄ.混合廃棄物その他!F24&gt;0,ﾄ.混合廃棄物その他!F24&lt;0),ﾄ.混合廃棄物その他!F24,IF(Z$19&gt;0,"0",0))</f>
        <v>0</v>
      </c>
      <c r="AA9" s="509">
        <f>IF(SUM(G9:Z9)&gt;0,SUM(G9:Z9),IF(AA$19&gt;0,"0",0))</f>
        <v>66890.7</v>
      </c>
    </row>
    <row r="10" spans="2:27" ht="24" customHeight="1" x14ac:dyDescent="0.15">
      <c r="B10" s="188" t="s">
        <v>393</v>
      </c>
      <c r="C10" s="973" t="s">
        <v>294</v>
      </c>
      <c r="D10" s="973"/>
      <c r="E10" s="973"/>
      <c r="F10" s="974"/>
      <c r="G10" s="510" t="str">
        <f>IF(OR(ｱ.燃え殻!F25&gt;0,ｱ.燃え殻!F25&lt;0),ｱ.燃え殻!F25,IF(G$19&gt;0,"0",0))</f>
        <v>0</v>
      </c>
      <c r="H10" s="510" t="str">
        <f>IF(OR(ｲ.汚泥!F25&gt;0,ｲ.汚泥!F25&lt;0),ｲ.汚泥!F25,IF(H$19&gt;0,"0",0))</f>
        <v>0</v>
      </c>
      <c r="I10" s="510">
        <f>IF(OR(ｳ.廃油!F25&gt;0,ｳ.廃油!F25&lt;0),ｳ.廃油!F25,IF(I$19&gt;0,"0",0))</f>
        <v>2188.3000000000002</v>
      </c>
      <c r="J10" s="510" t="str">
        <f>IF(OR(ｴ.廃酸!$F25&gt;0,ｴ.廃酸!$F25&lt;0),ｴ.廃酸!F25,IF(J$19&gt;0,"0",0))</f>
        <v>0</v>
      </c>
      <c r="K10" s="510" t="str">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t="str">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t="str">
        <f>IF(OR(ﾃ.ばいじん!F25&gt;0,ﾃ.ばいじん!F25&lt;0),ﾃ.ばいじん!F25,IF(Y$19&gt;0,"0",0))</f>
        <v>0</v>
      </c>
      <c r="Z10" s="511">
        <f>IF(OR(ﾄ.混合廃棄物その他!F25&gt;0,ﾄ.混合廃棄物その他!F25&lt;0),ﾄ.混合廃棄物その他!F25,IF(Z$19&gt;0,"0",0))</f>
        <v>0</v>
      </c>
      <c r="AA10" s="512">
        <f t="shared" ref="AA10:AA18" si="0">IF(SUM(G10:Z10)&gt;0,SUM(G10:Z10),IF(AA$19&gt;0,"0",0))</f>
        <v>2188.3000000000002</v>
      </c>
    </row>
    <row r="11" spans="2:27" ht="24" customHeight="1" x14ac:dyDescent="0.15">
      <c r="B11" s="188" t="s">
        <v>394</v>
      </c>
      <c r="C11" s="945" t="s">
        <v>295</v>
      </c>
      <c r="D11" s="945"/>
      <c r="E11" s="945"/>
      <c r="F11" s="946"/>
      <c r="G11" s="513" t="str">
        <f>IF(OR(ｱ.燃え殻!F26&gt;0,ｱ.燃え殻!F26&lt;0),ｱ.燃え殻!F26,IF(G$19&gt;0,"0",0))</f>
        <v>0</v>
      </c>
      <c r="H11" s="513" t="str">
        <f>IF(OR(ｲ.汚泥!F26&gt;0,ｲ.汚泥!F26&lt;0),ｲ.汚泥!F26,IF(H$19&gt;0,"0",0))</f>
        <v>0</v>
      </c>
      <c r="I11" s="513" t="str">
        <f>IF(OR(ｳ.廃油!F26&gt;0,ｳ.廃油!F26&lt;0),ｳ.廃油!F26,IF(I$19&gt;0,"0",0))</f>
        <v>0</v>
      </c>
      <c r="J11" s="513" t="str">
        <f>IF(OR(ｴ.廃酸!$F26&gt;0,ｴ.廃酸!$F26&lt;0),ｴ.廃酸!F26,IF(J$19&gt;0,"0",0))</f>
        <v>0</v>
      </c>
      <c r="K11" s="513" t="str">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t="str">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t="str">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207</v>
      </c>
      <c r="H12" s="513">
        <f>IF(OR(ｲ.汚泥!F27&gt;0,ｲ.汚泥!F27&lt;0),ｲ.汚泥!F27,IF(H$19&gt;0,"0",0))</f>
        <v>59509.1</v>
      </c>
      <c r="I12" s="513" t="str">
        <f>IF(OR(ｳ.廃油!F27&gt;0,ｳ.廃油!F27&lt;0),ｳ.廃油!F27,IF(I$19&gt;0,"0",0))</f>
        <v>0</v>
      </c>
      <c r="J12" s="513" t="str">
        <f>IF(OR(ｴ.廃酸!$F27&gt;0,ｴ.廃酸!$F27&lt;0),ｴ.廃酸!F27,IF(J$19&gt;0,"0",0))</f>
        <v>0</v>
      </c>
      <c r="K12" s="513" t="str">
        <f>IF(OR(ｵ.廃ｱﾙｶﾘ!$F27&gt;0,ｵ.廃ｱﾙｶﾘ!$F27&lt;0),ｵ.廃ｱﾙｶﾘ!F27,IF(K$19&gt;0,"0",0))</f>
        <v>0</v>
      </c>
      <c r="L12" s="513">
        <f>IF(OR(ｶ.廃ﾌﾟﾗ類!F27&gt;0,ｶ.廃ﾌﾟﾗ類!F27&lt;0),ｶ.廃ﾌﾟﾗ類!F27,IF(L$19&gt;0,"0",0))</f>
        <v>1.8</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t="str">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t="str">
        <f>IF(OR(ﾃ.ばいじん!F27&gt;0,ﾃ.ばいじん!F27&lt;0),ﾃ.ばいじん!F27,IF(Y$19&gt;0,"0",0))</f>
        <v>0</v>
      </c>
      <c r="Z12" s="514">
        <f>IF(OR(ﾄ.混合廃棄物その他!F27&gt;0,ﾄ.混合廃棄物その他!F27&lt;0),ﾄ.混合廃棄物その他!F27,IF(Z$19&gt;0,"0",0))</f>
        <v>0</v>
      </c>
      <c r="AA12" s="515">
        <f t="shared" si="0"/>
        <v>59717.9</v>
      </c>
    </row>
    <row r="13" spans="2:27" ht="24" customHeight="1" x14ac:dyDescent="0.15">
      <c r="B13" s="188" t="s">
        <v>226</v>
      </c>
      <c r="C13" s="953" t="s">
        <v>297</v>
      </c>
      <c r="D13" s="954"/>
      <c r="E13" s="954"/>
      <c r="F13" s="955"/>
      <c r="G13" s="513" t="str">
        <f>IF(OR(ｱ.燃え殻!F28&gt;0,ｱ.燃え殻!F28&lt;0),ｱ.燃え殻!F28,IF(G$19&gt;0,"0",0))</f>
        <v>0</v>
      </c>
      <c r="H13" s="513" t="str">
        <f>IF(OR(ｲ.汚泥!F28&gt;0,ｲ.汚泥!F28&lt;0),ｲ.汚泥!F28,IF(H$19&gt;0,"0",0))</f>
        <v>0</v>
      </c>
      <c r="I13" s="513" t="str">
        <f>IF(OR(ｳ.廃油!F28&gt;0,ｳ.廃油!F28&lt;0),ｳ.廃油!F28,IF(I$19&gt;0,"0",0))</f>
        <v>0</v>
      </c>
      <c r="J13" s="513" t="str">
        <f>IF(OR(ｴ.廃酸!$F28&gt;0,ｴ.廃酸!$F28&lt;0),ｴ.廃酸!F28,IF(J$19&gt;0,"0",0))</f>
        <v>0</v>
      </c>
      <c r="K13" s="513" t="str">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t="str">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t="str">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10.4</v>
      </c>
      <c r="H14" s="513">
        <f>IF(OR(ｲ.汚泥!F29&gt;0,ｲ.汚泥!F29&lt;0),ｲ.汚泥!F29,IF(H$19&gt;0,"0",0))</f>
        <v>1448.3</v>
      </c>
      <c r="I14" s="513">
        <f>IF(OR(ｳ.廃油!F29&gt;0,ｳ.廃油!F29&lt;0),ｳ.廃油!F29,IF(I$19&gt;0,"0",0))</f>
        <v>3118.2</v>
      </c>
      <c r="J14" s="513">
        <f>IF(OR(ｴ.廃酸!$F29&gt;0,ｴ.廃酸!$F29&lt;0),ｴ.廃酸!F29,IF(J$19&gt;0,"0",0))</f>
        <v>0.1</v>
      </c>
      <c r="K14" s="513">
        <f>IF(OR(ｵ.廃ｱﾙｶﾘ!$F29&gt;0,ｵ.廃ｱﾙｶﾘ!$F29&lt;0),ｵ.廃ｱﾙｶﾘ!F29,IF(K$19&gt;0,"0",0))</f>
        <v>0.1</v>
      </c>
      <c r="L14" s="513">
        <f>IF(OR(ｶ.廃ﾌﾟﾗ類!F29&gt;0,ｶ.廃ﾌﾟﾗ類!F29&lt;0),ｶ.廃ﾌﾟﾗ類!F29,IF(L$19&gt;0,"0",0))</f>
        <v>41.9</v>
      </c>
      <c r="M14" s="513">
        <f>IF(OR(ｷ.紙くず!F29&gt;0,ｷ.紙くず!F29&lt;0),ｷ.紙くず!F29,IF(M$19&gt;0,"0",0))</f>
        <v>0</v>
      </c>
      <c r="N14" s="513">
        <f>IF(OR(ｸ.木くず!F29&gt;0,ｸ.木くず!F29&lt;0),ｸ.木くず!F29,IF(N$19&gt;0,"0",0))</f>
        <v>64.3</v>
      </c>
      <c r="O14" s="513">
        <f>IF(OR(ｹ.繊維くず!F29&gt;0,ｹ.繊維くず!F29&lt;0),ｹ.繊維くず!F29,IF(O$19&gt;0,"0",0))</f>
        <v>0</v>
      </c>
      <c r="P14" s="513">
        <f>IF(OR(ｺ.動植物性残さ!F29&gt;0,ｺ.動植物性残さ!F29&lt;0),ｺ.動植物性残さ!F29,IF(P$19&gt;0,"0",0))</f>
        <v>281.7</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4.2</v>
      </c>
      <c r="T14" s="513">
        <f>IF(OR(ｾ.ｶﾞﾗｽ･ｺﾝｸﾘ･陶磁器くず!F29&gt;0,ｾ.ｶﾞﾗｽ･ｺﾝｸﾘ･陶磁器くず!F29&lt;0),ｾ.ｶﾞﾗｽ･ｺﾝｸﾘ･陶磁器くず!F29,IF(T$19&gt;0,"0",0))</f>
        <v>11.4</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3.9</v>
      </c>
      <c r="Z14" s="514">
        <f>IF(OR(ﾄ.混合廃棄物その他!F29&gt;0,ﾄ.混合廃棄物その他!F29&lt;0),ﾄ.混合廃棄物その他!F29,IF(Z$19&gt;0,"0",0))</f>
        <v>0</v>
      </c>
      <c r="AA14" s="515">
        <f t="shared" si="0"/>
        <v>4984.4999999999991</v>
      </c>
    </row>
    <row r="15" spans="2:27" ht="24" customHeight="1" x14ac:dyDescent="0.15">
      <c r="B15" s="188" t="s">
        <v>228</v>
      </c>
      <c r="C15" s="945" t="s">
        <v>299</v>
      </c>
      <c r="D15" s="945"/>
      <c r="E15" s="945"/>
      <c r="F15" s="946"/>
      <c r="G15" s="513" t="str">
        <f>IF(OR(ｱ.燃え殻!F30&gt;0,ｱ.燃え殻!F30&lt;0),ｱ.燃え殻!F30,IF(G$19&gt;0,"0",0))</f>
        <v>0</v>
      </c>
      <c r="H15" s="513" t="str">
        <f>IF(OR(ｲ.汚泥!F30&gt;0,ｲ.汚泥!F30&lt;0),ｲ.汚泥!F30,IF(H$19&gt;0,"0",0))</f>
        <v>0</v>
      </c>
      <c r="I15" s="513" t="str">
        <f>IF(OR(ｳ.廃油!F30&gt;0,ｳ.廃油!F30&lt;0),ｳ.廃油!F30,IF(I$19&gt;0,"0",0))</f>
        <v>0</v>
      </c>
      <c r="J15" s="513" t="str">
        <f>IF(OR(ｴ.廃酸!$F30&gt;0,ｴ.廃酸!$F30&lt;0),ｴ.廃酸!F30,IF(J$19&gt;0,"0",0))</f>
        <v>0</v>
      </c>
      <c r="K15" s="513" t="str">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t="str">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t="str">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10.4</v>
      </c>
      <c r="H16" s="513">
        <f>IF(OR(ｲ.汚泥!F31&gt;0,ｲ.汚泥!F31&lt;0),ｲ.汚泥!F31,IF(H$19&gt;0,"0",0))</f>
        <v>1448.3</v>
      </c>
      <c r="I16" s="513">
        <f>IF(OR(ｳ.廃油!F31&gt;0,ｳ.廃油!F31&lt;0),ｳ.廃油!F31,IF(I$19&gt;0,"0",0))</f>
        <v>3118.2</v>
      </c>
      <c r="J16" s="513">
        <f>IF(OR(ｴ.廃酸!$F31&gt;0,ｴ.廃酸!$F31&lt;0),ｴ.廃酸!F31,IF(J$19&gt;0,"0",0))</f>
        <v>0.1</v>
      </c>
      <c r="K16" s="513">
        <f>IF(OR(ｵ.廃ｱﾙｶﾘ!$F31&gt;0,ｵ.廃ｱﾙｶﾘ!$F31&lt;0),ｵ.廃ｱﾙｶﾘ!F31,IF(K$19&gt;0,"0",0))</f>
        <v>0.1</v>
      </c>
      <c r="L16" s="513">
        <f>IF(OR(ｶ.廃ﾌﾟﾗ類!F31&gt;0,ｶ.廃ﾌﾟﾗ類!F31&lt;0),ｶ.廃ﾌﾟﾗ類!F31,IF(L$19&gt;0,"0",0))</f>
        <v>41.9</v>
      </c>
      <c r="M16" s="513">
        <f>IF(OR(ｷ.紙くず!F31&gt;0,ｷ.紙くず!F31&lt;0),ｷ.紙くず!F31,IF(M$19&gt;0,"0",0))</f>
        <v>0</v>
      </c>
      <c r="N16" s="513">
        <f>IF(OR(ｸ.木くず!F31&gt;0,ｸ.木くず!F31&lt;0),ｸ.木くず!F31,IF(N$19&gt;0,"0",0))</f>
        <v>64.3</v>
      </c>
      <c r="O16" s="513">
        <f>IF(OR(ｹ.繊維くず!F31&gt;0,ｹ.繊維くず!F31&lt;0),ｹ.繊維くず!F31,IF(O$19&gt;0,"0",0))</f>
        <v>0</v>
      </c>
      <c r="P16" s="513">
        <f>IF(OR(ｺ.動植物性残さ!F31&gt;0,ｺ.動植物性残さ!F31&lt;0),ｺ.動植物性残さ!F31,IF(P$19&gt;0,"0",0))</f>
        <v>281.7</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4.2</v>
      </c>
      <c r="T16" s="513">
        <f>IF(OR(ｾ.ｶﾞﾗｽ･ｺﾝｸﾘ･陶磁器くず!F31&gt;0,ｾ.ｶﾞﾗｽ･ｺﾝｸﾘ･陶磁器くず!F31&lt;0),ｾ.ｶﾞﾗｽ･ｺﾝｸﾘ･陶磁器くず!F31,IF(T$19&gt;0,"0",0))</f>
        <v>11.4</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3.9</v>
      </c>
      <c r="Z16" s="514">
        <f>IF(OR(ﾄ.混合廃棄物その他!F31&gt;0,ﾄ.混合廃棄物その他!F31&lt;0),ﾄ.混合廃棄物その他!F31,IF(Z$19&gt;0,"0",0))</f>
        <v>0</v>
      </c>
      <c r="AA16" s="515">
        <f t="shared" si="0"/>
        <v>4984.4999999999991</v>
      </c>
    </row>
    <row r="17" spans="2:27" ht="24" customHeight="1" x14ac:dyDescent="0.15">
      <c r="B17" s="188"/>
      <c r="C17" s="945" t="s">
        <v>408</v>
      </c>
      <c r="D17" s="945"/>
      <c r="E17" s="945"/>
      <c r="F17" s="946"/>
      <c r="G17" s="513" t="str">
        <f>IF(OR(ｱ.燃え殻!F32&gt;0,ｱ.燃え殻!F32&lt;0),ｱ.燃え殻!F32,IF(G$19&gt;0,"0",0))</f>
        <v>0</v>
      </c>
      <c r="H17" s="513" t="str">
        <f>IF(OR(ｲ.汚泥!F32&gt;0,ｲ.汚泥!F32&lt;0),ｲ.汚泥!F32,IF(H$19&gt;0,"0",0))</f>
        <v>0</v>
      </c>
      <c r="I17" s="513" t="str">
        <f>IF(OR(ｳ.廃油!F32&gt;0,ｳ.廃油!F32&lt;0),ｳ.廃油!F32,IF(I$19&gt;0,"0",0))</f>
        <v>0</v>
      </c>
      <c r="J17" s="513" t="str">
        <f>IF(OR(ｴ.廃酸!$F32&gt;0,ｴ.廃酸!$F32&lt;0),ｴ.廃酸!F32,IF(J$19&gt;0,"0",0))</f>
        <v>0</v>
      </c>
      <c r="K17" s="513" t="str">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t="str">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t="str">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t="str">
        <f>IF(OR(ｱ.燃え殻!F33&gt;0,ｱ.燃え殻!F33&lt;0),ｱ.燃え殻!F33,IF(G$19&gt;0,"0",0))</f>
        <v>0</v>
      </c>
      <c r="H18" s="516" t="str">
        <f>IF(OR(ｲ.汚泥!F33&gt;0,ｲ.汚泥!F33&lt;0),ｲ.汚泥!F33,IF(H$19&gt;0,"0",0))</f>
        <v>0</v>
      </c>
      <c r="I18" s="516" t="str">
        <f>IF(OR(ｳ.廃油!F33&gt;0,ｳ.廃油!F33&lt;0),ｳ.廃油!F33,IF(I$19&gt;0,"0",0))</f>
        <v>0</v>
      </c>
      <c r="J18" s="516" t="str">
        <f>IF(OR(ｴ.廃酸!$F33&gt;0,ｴ.廃酸!$F33&lt;0),ｴ.廃酸!F33,IF(J$19&gt;0,"0",0))</f>
        <v>0</v>
      </c>
      <c r="K18" s="516" t="str">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t="str">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t="str">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217.4</v>
      </c>
      <c r="H19" s="519">
        <f t="shared" ref="H19:Z19" si="1">+H37+H25+H23+H22+H21-H20</f>
        <v>60957.4</v>
      </c>
      <c r="I19" s="519">
        <f t="shared" si="1"/>
        <v>5306.5</v>
      </c>
      <c r="J19" s="519">
        <f t="shared" si="1"/>
        <v>0.1</v>
      </c>
      <c r="K19" s="519">
        <f t="shared" si="1"/>
        <v>0.1</v>
      </c>
      <c r="L19" s="519">
        <f t="shared" si="1"/>
        <v>43.699999999999996</v>
      </c>
      <c r="M19" s="519">
        <f t="shared" si="1"/>
        <v>0</v>
      </c>
      <c r="N19" s="519">
        <f t="shared" si="1"/>
        <v>64.3</v>
      </c>
      <c r="O19" s="519">
        <f t="shared" si="1"/>
        <v>0</v>
      </c>
      <c r="P19" s="519">
        <f t="shared" si="1"/>
        <v>281.7</v>
      </c>
      <c r="Q19" s="519">
        <f t="shared" si="1"/>
        <v>0</v>
      </c>
      <c r="R19" s="519">
        <f t="shared" si="1"/>
        <v>0</v>
      </c>
      <c r="S19" s="519">
        <f t="shared" si="1"/>
        <v>4.2</v>
      </c>
      <c r="T19" s="519">
        <f t="shared" si="1"/>
        <v>11.4</v>
      </c>
      <c r="U19" s="519">
        <f t="shared" si="1"/>
        <v>0</v>
      </c>
      <c r="V19" s="519">
        <f t="shared" si="1"/>
        <v>0</v>
      </c>
      <c r="W19" s="519">
        <f t="shared" si="1"/>
        <v>0</v>
      </c>
      <c r="X19" s="519">
        <f t="shared" si="1"/>
        <v>0</v>
      </c>
      <c r="Y19" s="519">
        <f t="shared" si="1"/>
        <v>3.9</v>
      </c>
      <c r="Z19" s="520">
        <f t="shared" si="1"/>
        <v>0</v>
      </c>
      <c r="AA19" s="521">
        <f t="shared" ref="AA19:AA25" si="2">SUM(G19:Z19)</f>
        <v>66890.7</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2188.3000000000002</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2188.3000000000002</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217.4</v>
      </c>
      <c r="H23" s="532">
        <f>+ｲ.汚泥!$O$18</f>
        <v>60000</v>
      </c>
      <c r="I23" s="532">
        <f>+ｳ.廃油!$O$18</f>
        <v>0</v>
      </c>
      <c r="J23" s="532">
        <f>+ｴ.廃酸!$O$18</f>
        <v>0</v>
      </c>
      <c r="K23" s="532">
        <f>+ｵ.廃ｱﾙｶﾘ!$O$18</f>
        <v>0</v>
      </c>
      <c r="L23" s="532">
        <f>+ｶ.廃ﾌﾟﾗ類!$O$18</f>
        <v>1.8</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60219.200000000004</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10.4</v>
      </c>
      <c r="H26" s="539">
        <f t="shared" ref="H26:Z26" si="3">+H28+H29+H30+H31</f>
        <v>490.9</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501.29999999999995</v>
      </c>
    </row>
    <row r="27" spans="2:27" ht="24" customHeight="1" x14ac:dyDescent="0.15">
      <c r="B27" s="186"/>
      <c r="C27" s="947"/>
      <c r="D27" s="191" t="s">
        <v>25</v>
      </c>
      <c r="E27" s="941" t="s">
        <v>344</v>
      </c>
      <c r="F27" s="942"/>
      <c r="G27" s="539">
        <f t="shared" ref="G27:Z27" si="5">+G23-G26</f>
        <v>207</v>
      </c>
      <c r="H27" s="539">
        <f t="shared" si="5"/>
        <v>59509.1</v>
      </c>
      <c r="I27" s="539">
        <f t="shared" si="5"/>
        <v>0</v>
      </c>
      <c r="J27" s="539">
        <f t="shared" si="5"/>
        <v>0</v>
      </c>
      <c r="K27" s="539">
        <f t="shared" si="5"/>
        <v>0</v>
      </c>
      <c r="L27" s="539">
        <f t="shared" si="5"/>
        <v>1.8</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59717.9</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10.4</v>
      </c>
      <c r="H31" s="539">
        <f t="shared" si="6"/>
        <v>490.9</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501.29999999999995</v>
      </c>
    </row>
    <row r="32" spans="2:27" ht="24" customHeight="1" x14ac:dyDescent="0.15">
      <c r="B32" s="188">
        <v>6</v>
      </c>
      <c r="C32" s="144"/>
      <c r="D32" s="250"/>
      <c r="E32" s="245" t="s">
        <v>322</v>
      </c>
      <c r="F32" s="585"/>
      <c r="G32" s="545">
        <f t="shared" ref="G32:Z32" si="7">SUM(G33:G35)</f>
        <v>10.4</v>
      </c>
      <c r="H32" s="545">
        <f t="shared" si="7"/>
        <v>490.9</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501.29999999999995</v>
      </c>
    </row>
    <row r="33" spans="2:27" ht="24" customHeight="1" x14ac:dyDescent="0.15">
      <c r="B33" s="188" t="s">
        <v>226</v>
      </c>
      <c r="C33" s="144"/>
      <c r="D33" s="248"/>
      <c r="E33" s="243"/>
      <c r="F33" s="241" t="s">
        <v>233</v>
      </c>
      <c r="G33" s="548">
        <f>+ｱ.燃え殻!$AT$16</f>
        <v>10.4</v>
      </c>
      <c r="H33" s="548">
        <f>+ｲ.汚泥!$AT$16</f>
        <v>490.9</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501.29999999999995</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957.4</v>
      </c>
      <c r="I37" s="554">
        <f t="shared" si="8"/>
        <v>3118.2</v>
      </c>
      <c r="J37" s="554">
        <f t="shared" si="8"/>
        <v>0.1</v>
      </c>
      <c r="K37" s="554">
        <f t="shared" si="8"/>
        <v>0.1</v>
      </c>
      <c r="L37" s="554">
        <f t="shared" si="8"/>
        <v>41.9</v>
      </c>
      <c r="M37" s="554">
        <f t="shared" si="8"/>
        <v>0</v>
      </c>
      <c r="N37" s="554">
        <f t="shared" si="8"/>
        <v>64.3</v>
      </c>
      <c r="O37" s="554">
        <f t="shared" si="8"/>
        <v>0</v>
      </c>
      <c r="P37" s="554">
        <f t="shared" si="8"/>
        <v>281.7</v>
      </c>
      <c r="Q37" s="554">
        <f t="shared" si="8"/>
        <v>0</v>
      </c>
      <c r="R37" s="554">
        <f t="shared" si="8"/>
        <v>0</v>
      </c>
      <c r="S37" s="554">
        <f t="shared" si="8"/>
        <v>4.2</v>
      </c>
      <c r="T37" s="554">
        <f t="shared" si="8"/>
        <v>11.4</v>
      </c>
      <c r="U37" s="554">
        <f t="shared" si="8"/>
        <v>0</v>
      </c>
      <c r="V37" s="554">
        <f t="shared" si="8"/>
        <v>0</v>
      </c>
      <c r="W37" s="554">
        <f t="shared" si="8"/>
        <v>0</v>
      </c>
      <c r="X37" s="554">
        <f t="shared" si="8"/>
        <v>0</v>
      </c>
      <c r="Y37" s="554">
        <f t="shared" si="8"/>
        <v>3.9</v>
      </c>
      <c r="Z37" s="555">
        <f t="shared" si="8"/>
        <v>0</v>
      </c>
      <c r="AA37" s="556">
        <f t="shared" si="4"/>
        <v>4483.1999999999989</v>
      </c>
    </row>
    <row r="38" spans="2:27" ht="24" customHeight="1" x14ac:dyDescent="0.15">
      <c r="B38" s="186"/>
      <c r="C38" s="939"/>
      <c r="D38" s="247"/>
      <c r="E38" s="245" t="s">
        <v>319</v>
      </c>
      <c r="F38" s="585"/>
      <c r="G38" s="545">
        <f t="shared" ref="G38:Z38" si="9">SUM(G39:G41)</f>
        <v>0</v>
      </c>
      <c r="H38" s="545">
        <f t="shared" si="9"/>
        <v>957.4</v>
      </c>
      <c r="I38" s="545">
        <f t="shared" si="9"/>
        <v>3118.2</v>
      </c>
      <c r="J38" s="545">
        <f t="shared" si="9"/>
        <v>0.1</v>
      </c>
      <c r="K38" s="545">
        <f t="shared" si="9"/>
        <v>0.1</v>
      </c>
      <c r="L38" s="545">
        <f t="shared" si="9"/>
        <v>41.9</v>
      </c>
      <c r="M38" s="545">
        <f t="shared" si="9"/>
        <v>0</v>
      </c>
      <c r="N38" s="545">
        <f t="shared" si="9"/>
        <v>64.3</v>
      </c>
      <c r="O38" s="545">
        <f t="shared" si="9"/>
        <v>0</v>
      </c>
      <c r="P38" s="545">
        <f t="shared" si="9"/>
        <v>281.7</v>
      </c>
      <c r="Q38" s="545">
        <f t="shared" si="9"/>
        <v>0</v>
      </c>
      <c r="R38" s="545">
        <f t="shared" si="9"/>
        <v>0</v>
      </c>
      <c r="S38" s="545">
        <f t="shared" si="9"/>
        <v>4.2</v>
      </c>
      <c r="T38" s="545">
        <f t="shared" si="9"/>
        <v>11.4</v>
      </c>
      <c r="U38" s="545">
        <f t="shared" si="9"/>
        <v>0</v>
      </c>
      <c r="V38" s="545">
        <f t="shared" si="9"/>
        <v>0</v>
      </c>
      <c r="W38" s="545">
        <f t="shared" si="9"/>
        <v>0</v>
      </c>
      <c r="X38" s="545">
        <f t="shared" si="9"/>
        <v>0</v>
      </c>
      <c r="Y38" s="545">
        <f t="shared" si="9"/>
        <v>3.9</v>
      </c>
      <c r="Z38" s="546">
        <f t="shared" si="9"/>
        <v>0</v>
      </c>
      <c r="AA38" s="547">
        <f t="shared" si="4"/>
        <v>4483.1999999999989</v>
      </c>
    </row>
    <row r="39" spans="2:27" ht="24" customHeight="1" x14ac:dyDescent="0.15">
      <c r="B39" s="186"/>
      <c r="C39" s="939"/>
      <c r="D39" s="248"/>
      <c r="E39" s="243"/>
      <c r="F39" s="241" t="s">
        <v>233</v>
      </c>
      <c r="G39" s="548">
        <f>+ｱ.燃え殻!$Z$28</f>
        <v>0</v>
      </c>
      <c r="H39" s="548">
        <f>+ｲ.汚泥!$Z$28</f>
        <v>957.4</v>
      </c>
      <c r="I39" s="548">
        <f>+ｳ.廃油!$Z$28</f>
        <v>3118.2</v>
      </c>
      <c r="J39" s="548">
        <f>+ｴ.廃酸!$Z$28</f>
        <v>0.1</v>
      </c>
      <c r="K39" s="548">
        <f>+ｵ.廃ｱﾙｶﾘ!$Z$28</f>
        <v>0.1</v>
      </c>
      <c r="L39" s="548">
        <f>+ｶ.廃ﾌﾟﾗ類!$Z$28</f>
        <v>41.9</v>
      </c>
      <c r="M39" s="548">
        <f>+ｷ.紙くず!$Z$28</f>
        <v>0</v>
      </c>
      <c r="N39" s="548">
        <f>+ｸ.木くず!$Z$28</f>
        <v>64.3</v>
      </c>
      <c r="O39" s="548">
        <f>+ｹ.繊維くず!$Z$28</f>
        <v>0</v>
      </c>
      <c r="P39" s="548">
        <f>+ｺ.動植物性残さ!$Z$28</f>
        <v>281.7</v>
      </c>
      <c r="Q39" s="548">
        <f>+ｻ.動物系固形不要物!$Z$28</f>
        <v>0</v>
      </c>
      <c r="R39" s="548">
        <f>+ｼ.ｺﾞﾑくず!$Z$28</f>
        <v>0</v>
      </c>
      <c r="S39" s="548">
        <f>+ｽ.金属くず!$Z$28</f>
        <v>4.2</v>
      </c>
      <c r="T39" s="548">
        <f>+ｾ.ｶﾞﾗｽ･ｺﾝｸﾘ･陶磁器くず!$Z$28</f>
        <v>11.4</v>
      </c>
      <c r="U39" s="548">
        <f>+ｿ.鉱さい!$Z$28</f>
        <v>0</v>
      </c>
      <c r="V39" s="548">
        <f>+ﾀ.がれき類!$Z$28</f>
        <v>0</v>
      </c>
      <c r="W39" s="548">
        <f>+ﾁ.動物のふん尿!$Z$28</f>
        <v>0</v>
      </c>
      <c r="X39" s="548">
        <f>+ﾂ.動物の死体!$Z$28</f>
        <v>0</v>
      </c>
      <c r="Y39" s="548">
        <f>+ﾃ.ばいじん!$Z$28</f>
        <v>3.9</v>
      </c>
      <c r="Z39" s="549">
        <f>+ﾄ.混合廃棄物その他!$Z$28</f>
        <v>0</v>
      </c>
      <c r="AA39" s="550">
        <f t="shared" si="4"/>
        <v>4483.1999999999989</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10.4</v>
      </c>
      <c r="H43" s="557">
        <f>+ｲ.汚泥!$AK$27</f>
        <v>1448.3</v>
      </c>
      <c r="I43" s="557">
        <f>+ｳ.廃油!$AK$27</f>
        <v>3118.2</v>
      </c>
      <c r="J43" s="557">
        <f>+ｴ.廃酸!$AK$27</f>
        <v>0.1</v>
      </c>
      <c r="K43" s="557">
        <f>+ｵ.廃ｱﾙｶﾘ!$AK$27</f>
        <v>0.1</v>
      </c>
      <c r="L43" s="557">
        <f>+ｶ.廃ﾌﾟﾗ類!$AK$27</f>
        <v>41.9</v>
      </c>
      <c r="M43" s="557">
        <f>+ｷ.紙くず!$AK$27</f>
        <v>0</v>
      </c>
      <c r="N43" s="557">
        <f>+ｸ.木くず!$AK$27</f>
        <v>64.3</v>
      </c>
      <c r="O43" s="557">
        <f>+ｹ.繊維くず!$AK$27</f>
        <v>0</v>
      </c>
      <c r="P43" s="557">
        <f>+ｺ.動植物性残さ!$AK$27</f>
        <v>281.7</v>
      </c>
      <c r="Q43" s="557">
        <f>+ｻ.動物系固形不要物!$AK$27</f>
        <v>0</v>
      </c>
      <c r="R43" s="557">
        <f>+ｼ.ｺﾞﾑくず!$AK$27</f>
        <v>0</v>
      </c>
      <c r="S43" s="557">
        <f>+ｽ.金属くず!$AK$27</f>
        <v>4.2</v>
      </c>
      <c r="T43" s="557">
        <f>+ｾ.ｶﾞﾗｽ･ｺﾝｸﾘ･陶磁器くず!$AK$27</f>
        <v>11.4</v>
      </c>
      <c r="U43" s="557">
        <f>+ｿ.鉱さい!$AK$27</f>
        <v>0</v>
      </c>
      <c r="V43" s="557">
        <f>+ﾀ.がれき類!$AK$27</f>
        <v>0</v>
      </c>
      <c r="W43" s="557">
        <f>+ﾁ.動物のふん尿!$AK$27</f>
        <v>0</v>
      </c>
      <c r="X43" s="557">
        <f>+ﾂ.動物の死体!$AK$27</f>
        <v>0</v>
      </c>
      <c r="Y43" s="557">
        <f>+ﾃ.ばいじん!$AK$27</f>
        <v>3.9</v>
      </c>
      <c r="Z43" s="558">
        <f>+ﾄ.混合廃棄物その他!$AK$27</f>
        <v>0</v>
      </c>
      <c r="AA43" s="559">
        <f t="shared" si="4"/>
        <v>4984.4999999999991</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10.4</v>
      </c>
      <c r="H45" s="563">
        <f>+ｲ.汚泥!$AR$24</f>
        <v>1448.3</v>
      </c>
      <c r="I45" s="563">
        <f>+ｳ.廃油!$AR$24</f>
        <v>3118.2</v>
      </c>
      <c r="J45" s="563">
        <f>+ｴ.廃酸!$AR$24</f>
        <v>0.1</v>
      </c>
      <c r="K45" s="563">
        <f>+ｵ.廃ｱﾙｶﾘ!$AR$24</f>
        <v>0.1</v>
      </c>
      <c r="L45" s="563">
        <f>+ｶ.廃ﾌﾟﾗ類!$AR$24</f>
        <v>41.9</v>
      </c>
      <c r="M45" s="563">
        <f>+ｷ.紙くず!$AR$24</f>
        <v>0</v>
      </c>
      <c r="N45" s="563">
        <f>+ｸ.木くず!$AR$24</f>
        <v>64.3</v>
      </c>
      <c r="O45" s="563">
        <f>+ｹ.繊維くず!$AR$24</f>
        <v>0</v>
      </c>
      <c r="P45" s="563">
        <f>+ｺ.動植物性残さ!$AR$24</f>
        <v>281.7</v>
      </c>
      <c r="Q45" s="563">
        <f>+ｻ.動物系固形不要物!$AR$24</f>
        <v>0</v>
      </c>
      <c r="R45" s="563">
        <f>+ｼ.ｺﾞﾑくず!$AR$24</f>
        <v>0</v>
      </c>
      <c r="S45" s="563">
        <f>+ｽ.金属くず!$AR$24</f>
        <v>4.2</v>
      </c>
      <c r="T45" s="563">
        <f>+ｾ.ｶﾞﾗｽ･ｺﾝｸﾘ･陶磁器くず!$AR$24</f>
        <v>11.4</v>
      </c>
      <c r="U45" s="563">
        <f>+ｿ.鉱さい!$AR$24</f>
        <v>0</v>
      </c>
      <c r="V45" s="563">
        <f>+ﾀ.がれき類!$AR$24</f>
        <v>0</v>
      </c>
      <c r="W45" s="563">
        <f>+ﾁ.動物のふん尿!$AR$24</f>
        <v>0</v>
      </c>
      <c r="X45" s="563">
        <f>+ﾂ.動物の死体!$AR$24</f>
        <v>0</v>
      </c>
      <c r="Y45" s="563">
        <f>+ﾃ.ばいじん!$AR$24</f>
        <v>3.9</v>
      </c>
      <c r="Z45" s="564">
        <f>+ﾄ.混合廃棄物その他!$AR$24</f>
        <v>0</v>
      </c>
      <c r="AA45" s="565">
        <f t="shared" si="4"/>
        <v>4984.4999999999991</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434.8</v>
      </c>
      <c r="H55" s="634">
        <f t="shared" ref="H55:Z55" si="10">IF(H9="0",+H19+H20,+H9+H19+H20)</f>
        <v>121914.8</v>
      </c>
      <c r="I55" s="634">
        <f t="shared" si="10"/>
        <v>10613</v>
      </c>
      <c r="J55" s="634">
        <f t="shared" si="10"/>
        <v>0.2</v>
      </c>
      <c r="K55" s="634">
        <f t="shared" si="10"/>
        <v>0.2</v>
      </c>
      <c r="L55" s="634">
        <f t="shared" si="10"/>
        <v>87.4</v>
      </c>
      <c r="M55" s="634">
        <f t="shared" si="10"/>
        <v>0</v>
      </c>
      <c r="N55" s="634">
        <f t="shared" si="10"/>
        <v>128.6</v>
      </c>
      <c r="O55" s="634">
        <f t="shared" si="10"/>
        <v>0</v>
      </c>
      <c r="P55" s="634">
        <f t="shared" si="10"/>
        <v>563.4</v>
      </c>
      <c r="Q55" s="634">
        <f t="shared" si="10"/>
        <v>0</v>
      </c>
      <c r="R55" s="634">
        <f t="shared" si="10"/>
        <v>0</v>
      </c>
      <c r="S55" s="634">
        <f t="shared" si="10"/>
        <v>8.4</v>
      </c>
      <c r="T55" s="634">
        <f t="shared" si="10"/>
        <v>22.8</v>
      </c>
      <c r="U55" s="634">
        <f t="shared" si="10"/>
        <v>0</v>
      </c>
      <c r="V55" s="634">
        <f t="shared" si="10"/>
        <v>0</v>
      </c>
      <c r="W55" s="634">
        <f t="shared" si="10"/>
        <v>0</v>
      </c>
      <c r="X55" s="634">
        <f t="shared" si="10"/>
        <v>0</v>
      </c>
      <c r="Y55" s="634">
        <f t="shared" si="10"/>
        <v>7.8</v>
      </c>
      <c r="Z55" s="634">
        <f t="shared" si="10"/>
        <v>0</v>
      </c>
      <c r="AA55" s="633">
        <f>+AA9+AA19+AA20</f>
        <v>133781.4</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875" style="259" customWidth="1"/>
    <col min="4" max="4" width="3.375" style="259" customWidth="1"/>
    <col min="5" max="5" width="8.875" style="259" customWidth="1"/>
    <col min="6" max="6" width="2.875" style="259" customWidth="1"/>
    <col min="7" max="7" width="9.875" style="259" customWidth="1"/>
    <col min="8" max="8" width="1.875" style="259" customWidth="1"/>
    <col min="9" max="9" width="3.875" style="259" customWidth="1"/>
    <col min="10" max="10" width="9.875" style="259" customWidth="1"/>
    <col min="11" max="11" width="1.875" style="259" customWidth="1"/>
    <col min="12" max="12" width="3.875" style="259" customWidth="1"/>
    <col min="13" max="13" width="9.875" style="259" customWidth="1"/>
    <col min="14" max="14" width="1.875" style="259" customWidth="1"/>
    <col min="15" max="15" width="4.875" style="259" customWidth="1"/>
    <col min="16" max="16" width="8.875" style="259" customWidth="1"/>
    <col min="17" max="17" width="1.875" style="259" customWidth="1"/>
    <col min="18" max="18" width="4.875" style="259" customWidth="1"/>
    <col min="19" max="19" width="0.875" style="259" customWidth="1"/>
    <col min="20" max="20" width="7.875" style="259" customWidth="1"/>
    <col min="21" max="21" width="1.375" style="259" customWidth="1"/>
    <col min="22" max="22" width="2.1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3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6月6日</v>
      </c>
      <c r="Q11" s="1028"/>
      <c r="R11" s="1028"/>
      <c r="S11" s="1028"/>
      <c r="T11" s="1029"/>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横浜市磯子区新森町1番地</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日清オイリオグループ株式会社横浜磯子事業場
執行役員事業場長　川邊　修</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045₋757-5030</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日清オイリオグループ株式会社　横浜磯子事業場</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2033</v>
      </c>
      <c r="Q25" s="989"/>
      <c r="R25" s="989"/>
      <c r="S25" s="989"/>
      <c r="T25" s="989"/>
      <c r="U25" s="990"/>
    </row>
    <row r="26" spans="1:22" ht="26.25" customHeight="1" x14ac:dyDescent="0.15">
      <c r="C26" s="1002" t="s">
        <v>11</v>
      </c>
      <c r="D26" s="1003"/>
      <c r="E26" s="1004"/>
      <c r="F26" s="1021" t="str">
        <f>+表紙!F50</f>
        <v>横浜市磯子区新森町1番地</v>
      </c>
      <c r="G26" s="1022"/>
      <c r="H26" s="1022"/>
      <c r="I26" s="1022"/>
      <c r="J26" s="1022"/>
      <c r="K26" s="1022"/>
      <c r="L26" s="1022"/>
      <c r="M26" s="1022"/>
      <c r="N26" s="454" t="s">
        <v>172</v>
      </c>
      <c r="O26" s="383"/>
      <c r="P26" s="383"/>
      <c r="Q26" s="1016" t="str">
        <f>IF(+表紙!Q50="","",+表紙!Q50)</f>
        <v>045-757-5050</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Ｅ09－食料品製造業</v>
      </c>
      <c r="G30" s="992"/>
      <c r="H30" s="992"/>
      <c r="I30" s="992"/>
      <c r="J30" s="992"/>
      <c r="K30" s="992"/>
      <c r="L30" s="282" t="s">
        <v>48</v>
      </c>
      <c r="M30" s="282"/>
      <c r="N30" s="993" t="str">
        <f>IF(COUNTA(表紙!N54)=1,+表紙!N54,"")</f>
        <v>植物油脂及び油粕製造業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560</v>
      </c>
      <c r="G37" s="1062"/>
      <c r="H37" s="1062"/>
      <c r="I37" s="1062"/>
      <c r="J37" s="1062"/>
      <c r="K37" s="1062"/>
      <c r="L37" s="1062"/>
      <c r="M37" s="1062"/>
      <c r="N37" s="1062"/>
      <c r="O37" s="1062"/>
      <c r="P37" s="1062"/>
      <c r="Q37" s="1062"/>
      <c r="R37" s="1062"/>
      <c r="S37" s="1062"/>
      <c r="T37" s="1062"/>
      <c r="U37" s="1063"/>
    </row>
    <row r="38" spans="3:21" ht="14.1"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4.1"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4.1"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4.1"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4.1"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4.1"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4.1"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4.1"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4.1"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4.1"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4.1"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4.1"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4.1"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4.1"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4.1"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4.1"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4.1"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4.1"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4.1"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4.1"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11</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66890.7</v>
      </c>
      <c r="L66" s="1068"/>
      <c r="M66" s="1068"/>
      <c r="N66" s="1068"/>
      <c r="O66" s="1068"/>
      <c r="P66" s="300" t="s">
        <v>13</v>
      </c>
      <c r="Q66" s="1066"/>
      <c r="R66" s="1066"/>
      <c r="S66" s="1066"/>
      <c r="T66" s="1066"/>
      <c r="U66" s="1067"/>
      <c r="V66" s="467"/>
      <c r="W66" s="467"/>
      <c r="X66" s="391"/>
    </row>
    <row r="67" spans="1:24" ht="14.1"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92"/>
      <c r="D70" s="1071"/>
      <c r="E70" s="1074"/>
      <c r="F70" s="1052" t="str">
        <f>IF(COUNTA(表紙!F94)=1,+表紙!F94,"")</f>
        <v>・分別
・減量化
・再利用
・資源化
・再生
・再資源化率100％</v>
      </c>
      <c r="G70" s="1053"/>
      <c r="H70" s="1053"/>
      <c r="I70" s="1053"/>
      <c r="J70" s="1053"/>
      <c r="K70" s="1053"/>
      <c r="L70" s="1053"/>
      <c r="M70" s="1053"/>
      <c r="N70" s="1053"/>
      <c r="O70" s="1053"/>
      <c r="P70" s="1053"/>
      <c r="Q70" s="1053"/>
      <c r="R70" s="1053"/>
      <c r="S70" s="1053"/>
      <c r="T70" s="1053"/>
      <c r="U70" s="1054"/>
      <c r="V70" s="308"/>
    </row>
    <row r="71" spans="1:24" ht="14.1"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4.1"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4.1"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4.1"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4.1"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4.1"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4.1"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11</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66890.7</v>
      </c>
      <c r="L81" s="1068"/>
      <c r="M81" s="1068"/>
      <c r="N81" s="1068"/>
      <c r="O81" s="1068"/>
      <c r="P81" s="303" t="s">
        <v>13</v>
      </c>
      <c r="Q81" s="1066"/>
      <c r="R81" s="1066"/>
      <c r="S81" s="1066"/>
      <c r="T81" s="1066"/>
      <c r="U81" s="1067"/>
      <c r="V81" s="467"/>
      <c r="W81" s="467"/>
      <c r="X81" s="309"/>
    </row>
    <row r="82" spans="1:24" ht="14.1"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59"/>
      <c r="D85" s="1047"/>
      <c r="E85" s="1044"/>
      <c r="F85" s="1052" t="str">
        <f>IF(COUNTA(表紙!F109)=1,+表紙!F109,"")</f>
        <v/>
      </c>
      <c r="G85" s="1053"/>
      <c r="H85" s="1053"/>
      <c r="I85" s="1053"/>
      <c r="J85" s="1053"/>
      <c r="K85" s="1053"/>
      <c r="L85" s="1053"/>
      <c r="M85" s="1053"/>
      <c r="N85" s="1053"/>
      <c r="O85" s="1053"/>
      <c r="P85" s="1053"/>
      <c r="Q85" s="1053"/>
      <c r="R85" s="1053"/>
      <c r="S85" s="1053"/>
      <c r="T85" s="1053"/>
      <c r="U85" s="1054"/>
      <c r="V85" s="321"/>
    </row>
    <row r="86" spans="1:24" ht="14.1"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4.1"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4.1"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4.1"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4.1"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4.1"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4.1"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4.1"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47"/>
      <c r="E96" s="1044"/>
      <c r="F96" s="1052" t="str">
        <f>IF(COUNTA(表紙!F120)=1,+表紙!F120,"")</f>
        <v/>
      </c>
      <c r="G96" s="1053"/>
      <c r="H96" s="1053"/>
      <c r="I96" s="1053"/>
      <c r="J96" s="1053"/>
      <c r="K96" s="1053"/>
      <c r="L96" s="1053"/>
      <c r="M96" s="1053"/>
      <c r="N96" s="1053"/>
      <c r="O96" s="1053"/>
      <c r="P96" s="1053"/>
      <c r="Q96" s="1053"/>
      <c r="R96" s="1053"/>
      <c r="S96" s="1053"/>
      <c r="T96" s="1053"/>
      <c r="U96" s="1054"/>
      <c r="V96" s="321"/>
    </row>
    <row r="97" spans="3:25" ht="14.1"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4.1"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4.1"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4.1"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47"/>
      <c r="E102" s="1044"/>
      <c r="F102" s="1099" t="str">
        <f>IF(COUNTA(表紙!F126)=1,+表紙!F126,"")</f>
        <v/>
      </c>
      <c r="G102" s="1100"/>
      <c r="H102" s="1100"/>
      <c r="I102" s="1100"/>
      <c r="J102" s="1100"/>
      <c r="K102" s="1100"/>
      <c r="L102" s="1100"/>
      <c r="M102" s="1100"/>
      <c r="N102" s="1100"/>
      <c r="O102" s="1100"/>
      <c r="P102" s="1100"/>
      <c r="Q102" s="1100"/>
      <c r="R102" s="1100"/>
      <c r="S102" s="1100"/>
      <c r="T102" s="1100"/>
      <c r="U102" s="1101"/>
      <c r="V102" s="321"/>
    </row>
    <row r="103" spans="3:25" ht="14.1"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4.1"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4.1"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4.1"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4.1"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f>+表紙!K134</f>
        <v>2188.3000000000002</v>
      </c>
      <c r="L110" s="1075"/>
      <c r="M110" s="1075"/>
      <c r="N110" s="1075"/>
      <c r="O110" s="1075"/>
      <c r="P110" s="463" t="s">
        <v>13</v>
      </c>
      <c r="Q110" s="1094" t="s">
        <v>359</v>
      </c>
      <c r="R110" s="1094"/>
      <c r="S110" s="1094"/>
      <c r="T110" s="1094"/>
      <c r="U110" s="1095"/>
      <c r="V110" s="467"/>
      <c r="W110" s="467"/>
      <c r="X110" s="321"/>
      <c r="Y110" s="341"/>
    </row>
    <row r="111" spans="3:25" ht="14.1"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4.1"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4.1"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4.1"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4.1"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4.1"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4.1"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4.1"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2188.3000000000002</v>
      </c>
      <c r="L121" s="1075"/>
      <c r="M121" s="1075"/>
      <c r="N121" s="1075"/>
      <c r="O121" s="1075"/>
      <c r="P121" s="300" t="s">
        <v>13</v>
      </c>
      <c r="Q121" s="1094" t="s">
        <v>292</v>
      </c>
      <c r="R121" s="1094"/>
      <c r="S121" s="1094"/>
      <c r="T121" s="1094"/>
      <c r="U121" s="1095"/>
      <c r="V121" s="467"/>
      <c r="W121" s="467"/>
      <c r="X121" s="321"/>
      <c r="Y121" s="341"/>
    </row>
    <row r="122" spans="3:25" ht="14.1"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4.1"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4.1"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4.1"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4.1"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4.1"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4.1"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4.1"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8.1" customHeight="1" x14ac:dyDescent="0.15">
      <c r="C134" s="325"/>
      <c r="D134" s="1047"/>
      <c r="E134" s="1044"/>
      <c r="F134" s="798" t="s">
        <v>258</v>
      </c>
      <c r="G134" s="799"/>
      <c r="H134" s="799"/>
      <c r="I134" s="799"/>
      <c r="J134" s="799"/>
      <c r="K134" s="1075">
        <f>+表紙!K158</f>
        <v>59717.9</v>
      </c>
      <c r="L134" s="1075"/>
      <c r="M134" s="1075"/>
      <c r="N134" s="1075"/>
      <c r="O134" s="1075"/>
      <c r="P134" s="463" t="s">
        <v>13</v>
      </c>
      <c r="Q134" s="1094" t="s">
        <v>255</v>
      </c>
      <c r="R134" s="1094"/>
      <c r="S134" s="1094"/>
      <c r="T134" s="1094"/>
      <c r="U134" s="1095"/>
      <c r="V134" s="467"/>
      <c r="W134" s="467"/>
      <c r="X134" s="321"/>
      <c r="Y134" s="341"/>
    </row>
    <row r="135" spans="3:25" ht="14.1"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4.1"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4.1"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4.1"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4.1"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4.1"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4.1"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4.1"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4.1"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8.1" customHeight="1" x14ac:dyDescent="0.15">
      <c r="C146" s="325"/>
      <c r="D146" s="1047"/>
      <c r="E146" s="1044"/>
      <c r="F146" s="798" t="s">
        <v>262</v>
      </c>
      <c r="G146" s="799"/>
      <c r="H146" s="799"/>
      <c r="I146" s="799"/>
      <c r="J146" s="799"/>
      <c r="K146" s="1075">
        <f>+表紙!K170</f>
        <v>59717.9</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4.1"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4.1"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4.1"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4.1"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4.1"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4.1"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4.1"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4.1"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4.1"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4.1"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4.1"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4.1"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4.1"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4.1"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4.1"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4.1"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4.1"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4.1"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4.1"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4.1"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4.1"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4.1"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4.1"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4.1"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47"/>
      <c r="E184" s="1044"/>
      <c r="F184" s="1115" t="s">
        <v>267</v>
      </c>
      <c r="G184" s="1116"/>
      <c r="H184" s="1116"/>
      <c r="I184" s="1116"/>
      <c r="J184" s="1116"/>
      <c r="K184" s="1075">
        <f>+表紙!K208</f>
        <v>4984.4999999999991</v>
      </c>
      <c r="L184" s="1075"/>
      <c r="M184" s="1075"/>
      <c r="N184" s="1075"/>
      <c r="O184" s="1075"/>
      <c r="P184" s="327" t="s">
        <v>13</v>
      </c>
      <c r="Q184" s="1105" t="s">
        <v>293</v>
      </c>
      <c r="R184" s="1106"/>
      <c r="S184" s="1106"/>
      <c r="T184" s="1106"/>
      <c r="U184" s="1107"/>
      <c r="V184" s="467"/>
      <c r="W184" s="467"/>
      <c r="X184" s="321"/>
      <c r="Y184" s="341"/>
    </row>
    <row r="185" spans="3:25" ht="43.3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35" customHeight="1" x14ac:dyDescent="0.15">
      <c r="C186" s="325"/>
      <c r="D186" s="1047"/>
      <c r="E186" s="1044"/>
      <c r="F186" s="328"/>
      <c r="G186" s="798" t="s">
        <v>224</v>
      </c>
      <c r="H186" s="799"/>
      <c r="I186" s="799"/>
      <c r="J186" s="799"/>
      <c r="K186" s="1075">
        <f>+表紙!K210</f>
        <v>4984.4999999999991</v>
      </c>
      <c r="L186" s="1075"/>
      <c r="M186" s="1075"/>
      <c r="N186" s="1075"/>
      <c r="O186" s="1075"/>
      <c r="P186" s="459" t="s">
        <v>13</v>
      </c>
      <c r="Q186" s="1108"/>
      <c r="R186" s="1109"/>
      <c r="S186" s="1109"/>
      <c r="T186" s="1109"/>
      <c r="U186" s="1110"/>
      <c r="V186" s="467"/>
      <c r="W186" s="467"/>
      <c r="X186" s="321"/>
      <c r="Y186" s="341"/>
    </row>
    <row r="187" spans="3:25" ht="43.3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3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4.1"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4.1"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4.1"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4.1"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4.1"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4.1"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4.1"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4.1"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4.1"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4984.4999999999991</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4984.4999999999991</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4.1"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4.1"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4.1"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4.1"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4.1"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4.1"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4.1"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4.1"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4.1"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1.1"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1.1"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349999999999994"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1.1"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2024-09-09T09:33:32Z</dcterms:modified>
</cp:coreProperties>
</file>