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042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P38" i="94" l="1"/>
  <c r="P37" i="94" s="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<sst xmlns="http://schemas.openxmlformats.org/spreadsheetml/2006/main" count="3275" uniqueCount="459">
  <si>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</si>
  <si>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</si>
  <si>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</si>
  <si>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</si>
  <si>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</si>
  <si>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</si>
  <si>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</si>
  <si>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</si>
  <si>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</si>
  <si>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</si>
  <si>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</si>
  <si>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</si>
  <si>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</si>
  <si>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</si>
  <si>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</si>
  <si>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</si>
  <si>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</si>
  <si>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</si>
  <si>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</si>
  <si>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</si>
  <si>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</si>
  <si>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</si>
  <si>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</si>
  <si>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</si>
  <si>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</si>
  <si>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</si>
  <si>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</si>
  <si>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</si>
  <si>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</si>
  <si>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</si>
  <si>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</si>
  <si>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</si>
  <si>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</si>
  <si>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</si>
  <si>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</si>
  <si>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</si>
  <si>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</si>
  <si>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</si>
  <si>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</si>
  <si>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</si>
  <si>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</si>
  <si>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</si>
  <si>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</si>
  <si>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</si>
  <si>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</si>
  <si>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</si>
  <si>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</si>
  <si>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</si>
  <si>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</si>
  <si>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</si>
  <si>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</si>
  <si>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</si>
  <si>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</si>
  <si>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</si>
  <si>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</si>
  <si>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</si>
  <si>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</si>
  <si>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</si>
  <si>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</si>
  <si>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</si>
  <si>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</si>
  <si>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</si>
  <si>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</si>
  <si>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</si>
  <si>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</si>
  <si>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</si>
  <si>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</si>
  <si>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</si>
  <si>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</si>
  <si>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</si>
  <si>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</si>
  <si>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</si>
  <si>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</si>
  <si>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</si>
  <si>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</si>
  <si>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</si>
  <si>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</si>
  <si>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</si>
  <si>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</si>
  <si>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</si>
  <si>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</si>
  <si>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</si>
  <si>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</si>
  <si>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</si>
  <si>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</si>
  <si>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</si>
  <si>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</si>
  <si>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</si>
  <si>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</si>
  <si>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</si>
  <si>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</si>
  <si>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</si>
  <si>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</si>
  <si>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</si>
  <si>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</si>
  <si>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</si>
  <si>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</si>
  <si>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</si>
  <si>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</si>
  <si>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</si>
  <si>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</si>
  <si>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</si>
  <si>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</si>
  <si>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</si>
  <si>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</si>
  <si>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</si>
  <si>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</si>
  <si>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</si>
  <si>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</si>
  <si>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</si>
  <si>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</si>
  <si>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</si>
  <si>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</si>
  <si>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</si>
  <si>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</si>
  <si>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</si>
  <si>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</si>
  <si>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</si>
  <si>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</si>
  <si>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</si>
  <si>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</si>
  <si>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</si>
  <si>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</si>
  <si>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</si>
  <si>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</si>
  <si>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</si>
  <si>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</si>
  <si>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</si>
  <si>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</si>
  <si>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</si>
  <si>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</si>
  <si>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</si>
  <si>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</si>
  <si>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</si>
  <si>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</si>
  <si>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</si>
  <si>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</si>
  <si>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</si>
  <si>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</si>
  <si>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</si>
  <si>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</si>
  <si>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</si>
  <si>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</si>
  <si>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</si>
  <si>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</si>
  <si>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</si>
  <si>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</si>
  <si>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</si>
  <si>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</si>
  <si>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</si>
  <si>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</si>
  <si>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</si>
  <si>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</si>
  <si>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</si>
  <si>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</si>
  <si>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</si>
  <si>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</si>
  <si>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</si>
  <si>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</si>
  <si>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</si>
  <si>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</si>
  <si>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</si>
  <si>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</si>
  <si>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</si>
  <si>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</si>
  <si>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</si>
  <si>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</si>
  <si>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</si>
  <si>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</si>
  <si>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</si>
  <si>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</si>
  <si>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</si>
  <si>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</si>
  <si>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</si>
  <si>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</si>
  <si>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</si>
  <si>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</si>
  <si>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</si>
  <si>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</si>
  <si>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</si>
  <si>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</si>
  <si>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</si>
  <si>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</si>
  <si>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</si>
  <si>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</si>
  <si>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</si>
  <si>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</si>
  <si>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</si>
  <si>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</si>
  <si>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</si>
  <si>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</si>
  <si>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</si>
  <si>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</si>
  <si>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</si>
  <si>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</si>
  <si>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</si>
  <si>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</si>
  <si>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</si>
  <si>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</si>
  <si>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</si>
  <si>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</si>
  <si>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</si>
  <si>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</si>
  <si>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</si>
  <si>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</si>
  <si>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</si>
  <si>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</si>
  <si>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</si>
  <si>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</si>
  <si>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</si>
  <si>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</si>
  <si>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</si>
  <si>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</si>
  <si>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</si>
  <si>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</si>
  <si>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</si>
  <si>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</si>
  <si>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</si>
  <si>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</si>
  <si>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</si>
  <si>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</si>
  <si>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</si>
  <si>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</si>
  <si>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</si>
  <si>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</si>
  <si>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</si>
  <si>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</si>
  <si>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</si>
  <si>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</si>
  <si>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</si>
  <si>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</si>
  <si>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</si>
  <si>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</si>
  <si>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</si>
  <si>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</si>
  <si>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</si>
  <si>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</si>
  <si>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</si>
  <si>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</si>
  <si>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</si>
  <si>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</si>
  <si>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</si>
  <si>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</si>
  <si>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</si>
  <si>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</si>
  <si>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</si>
  <si>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</si>
  <si>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</si>
  <si>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</si>
  <si>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</si>
  <si>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</si>
  <si>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</si>
  <si>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</si>
  <si>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</si>
  <si>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</si>
  <si>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</si>
  <si>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</si>
  <si>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</si>
  <si>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</si>
  <si>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</si>
  <si>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</si>
  <si>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</si>
  <si>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</si>
  <si>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</si>
  <si>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</si>
  <si>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</si>
  <si>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</si>
  <si>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</si>
  <si>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</si>
  <si>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</si>
  <si>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</si>
  <si>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</si>
  <si>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</si>
  <si>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</si>
  <si>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</si>
  <si>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</si>
  <si>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</si>
  <si>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</si>
  <si>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</si>
  <si>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</si>
  <si>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</si>
  <si>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</si>
  <si>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</si>
  <si>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</si>
  <si>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</si>
  <si>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</si>
  <si>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</si>
  <si>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</si>
  <si>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</si>
  <si>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</si>
  <si>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</si>
  <si>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</si>
  <si>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</si>
  <si>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</si>
  <si>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</si>
  <si>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</si>
  <si>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</si>
  <si>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</si>
  <si>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</si>
  <si>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</si>
  <si>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</si>
  <si>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</si>
  <si>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</si>
  <si>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</si>
  <si>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</si>
  <si>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</si>
  <si>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</si>
  <si>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</si>
  <si>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</si>
  <si>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</si>
  <si>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</si>
  <si>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</si>
  <si>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</si>
  <si>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</si>
  <si>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</si>
  <si>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</si>
  <si>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</si>
  <si>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</si>
  <si>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</si>
  <si>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</si>
  <si>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</si>
  <si>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</si>
  <si>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</si>
  <si>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</si>
  <si>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</si>
  <si>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</si>
  <si>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</si>
  <si>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</si>
  <si>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</si>
  <si>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</si>
  <si>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</si>
  <si>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</si>
  <si>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</si>
  <si>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</si>
  <si>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</si>
  <si>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</si>
  <si>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</si>
  <si>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</si>
  <si>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</si>
  <si>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</si>
  <si>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</si>
  <si>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</si>
  <si>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</si>
  <si>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</si>
  <si>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</si>
  <si>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</si>
  <si>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</si>
  <si>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</si>
  <si>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</si>
  <si>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</si>
  <si>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</si>
  <si>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</si>
  <si>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</si>
  <si>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</si>
  <si>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</si>
  <si>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</si>
  <si>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</si>
  <si>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</si>
  <si>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</si>
  <si>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</si>
  <si>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</si>
  <si>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</si>
  <si>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</si>
  <si>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</si>
  <si>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</si>
  <si>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</si>
  <si>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</si>
  <si>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</si>
  <si>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</si>
  <si>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</si>
  <si>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</si>
  <si>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</si>
  <si>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</si>
  <si>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</si>
  <si>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</si>
  <si>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</si>
  <si>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</si>
  <si>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</si>
  <si>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</si>
  <si>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</si>
  <si>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</si>
  <si>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</si>
  <si>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</si>
  <si>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</si>
  <si>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</si>
  <si>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</si>
  <si>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</si>
  <si>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</si>
  <si>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</si>
  <si>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</si>
  <si>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</si>
  <si>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</si>
  <si>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</si>
  <si>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</si>
  <si>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</si>
  <si>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</si>
  <si>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</si>
  <si>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</si>
  <si>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</si>
  <si>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</si>
  <si>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</si>
  <si>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</si>
  <si>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</si>
  <si>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</si>
  <si>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</si>
  <si>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</si>
  <si>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</si>
  <si>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</si>
  <si>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</si>
  <si>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</si>
  <si>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</si>
  <si>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</si>
  <si>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</si>
  <si>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</si>
  <si>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</si>
  <si>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</si>
  <si>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</si>
  <si>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</si>
  <si>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</si>
  <si>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</si>
  <si>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</si>
  <si>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</si>
  <si>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</si>
  <si>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</si>
  <si>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</si>
  <si>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</si>
  <si>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</si>
  <si>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</si>
  <si>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</si>
  <si>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</si>
  <si>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</si>
  <si>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</si>
  <si>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</si>
  <si>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</si>
  <si>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</si>
  <si>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</si>
  <si>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</si>
  <si>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</si>
  <si>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</si>
  <si>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</si>
  <si>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</si>
  <si>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</si>
  <si>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</si>
  <si>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</si>
  <si>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</si>
  <si>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</si>
  <si>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</si>
  <si>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</si>
  <si>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</si>
  <si>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</si>
  <si>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</si>
  <si>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</si>
  <si>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横浜市磯子区新森町1番地</t>
    <phoneticPr fontId="3"/>
  </si>
  <si>
    <t>日清オイリオグループ株式会社　横浜磯子事業場　
執行役員事業場長　川邊　修</t>
    <rPh sb="24" eb="28">
      <t>シッコウヤクイン</t>
    </rPh>
    <phoneticPr fontId="3"/>
  </si>
  <si>
    <t>045₋757-5030</t>
    <phoneticPr fontId="3"/>
  </si>
  <si>
    <t>日清オイリオグループ株式会社　横浜磯子事業場</t>
    <phoneticPr fontId="3"/>
  </si>
  <si>
    <t>045-757-5050</t>
    <phoneticPr fontId="3"/>
  </si>
  <si>
    <t>植物油脂及び油粕製造業</t>
  </si>
  <si>
    <t>令和 6年6月6日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</si>
</sst>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8625" y="2197100"/>
          <a:ext cx="600075" cy="63182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89100" y="2187575"/>
          <a:ext cx="609600" cy="63182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9100" y="2197100"/>
          <a:ext cx="609600" cy="63182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96872" y="2092702"/>
          <a:ext cx="613398" cy="591403"/>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9100" y="2187575"/>
          <a:ext cx="609600" cy="63182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9100" y="2187575"/>
          <a:ext cx="609600" cy="63182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9100" y="2178050"/>
          <a:ext cx="609600" cy="62230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4" zoomScaleNormal="100" zoomScaleSheetLayoutView="100" workbookViewId="0">
      <selection activeCell="T27" sqref="T27"/>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875" style="25" customWidth="1"/>
    <col min="7" max="7" width="6.875" style="25" customWidth="1"/>
    <col min="8" max="8" width="13.875" style="25" customWidth="1"/>
    <col min="9" max="9" width="5.875" style="25" customWidth="1"/>
    <col min="10" max="10" width="3.875" style="25" customWidth="1"/>
    <col min="11" max="11" width="10.875" style="25" customWidth="1"/>
    <col min="12" max="12" width="6.875" style="25" customWidth="1"/>
    <col min="13" max="13" width="7.875" style="25" customWidth="1"/>
    <col min="14" max="14" width="6.875" style="25" customWidth="1"/>
    <col min="15" max="15" width="7.875" style="25" customWidth="1"/>
    <col min="16" max="16" width="2.125" style="25" customWidth="1"/>
    <col min="17" max="17" width="9" style="25"/>
    <col min="18" max="18" width="9" style="48"/>
    <col min="19" max="19" width="10.875" style="48" customWidth="1"/>
    <col min="20" max="20" width="9" style="48"/>
    <col min="21" max="21" width="13.375" style="48" customWidth="1"/>
    <col min="22" max="27" width="9" style="48"/>
    <col min="28" max="28" width="33.8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451</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3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458</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41</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454</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455</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2033</v>
      </c>
      <c r="N48" s="573"/>
      <c r="O48" s="574"/>
    </row>
    <row r="49" spans="3:21" ht="18" customHeight="1" x14ac:dyDescent="0.15">
      <c r="C49" s="523" t="s">
        <v>11</v>
      </c>
      <c r="D49" s="555"/>
      <c r="E49" s="556"/>
      <c r="F49" s="542" t="s">
        <v>452</v>
      </c>
      <c r="G49" s="543"/>
      <c r="H49" s="543"/>
      <c r="I49" s="543"/>
      <c r="J49" s="543"/>
      <c r="K49" s="543"/>
      <c r="L49" s="471" t="s">
        <v>172</v>
      </c>
      <c r="M49" s="474"/>
      <c r="N49" s="575" t="s">
        <v>456</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118</v>
      </c>
      <c r="G52" s="611"/>
      <c r="H52" s="611"/>
      <c r="I52" s="611"/>
      <c r="J52" s="36" t="s">
        <v>47</v>
      </c>
      <c r="K52" s="36"/>
      <c r="L52" s="612" t="s">
        <v>457</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560</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67666.799999999974</v>
      </c>
      <c r="I63" s="293" t="s">
        <v>4</v>
      </c>
      <c r="J63" s="594" t="s">
        <v>324</v>
      </c>
      <c r="K63" s="595"/>
      <c r="L63" s="596"/>
      <c r="M63" s="592">
        <f>+別紙!AA14</f>
        <v>5542.9999999999991</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5542.9999999999991</v>
      </c>
      <c r="N65" s="593"/>
      <c r="O65" s="460" t="s">
        <v>4</v>
      </c>
      <c r="P65" s="175"/>
      <c r="Q65" s="176"/>
      <c r="R65" s="176"/>
      <c r="S65" s="176"/>
    </row>
    <row r="66" spans="1:48" ht="24.75" customHeight="1" x14ac:dyDescent="0.15">
      <c r="C66" s="488"/>
      <c r="D66" s="579" t="s">
        <v>303</v>
      </c>
      <c r="E66" s="580"/>
      <c r="F66" s="580"/>
      <c r="G66" s="581"/>
      <c r="H66" s="462">
        <f>+別紙!AA12</f>
        <v>59656.1</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3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3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3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3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3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3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3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3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26"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0" width="9" style="50"/>
    <col min="51" max="51" width="49.8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3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日清オイリオグループ株式会社　横浜磯子事業場</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3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217.4</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v>10.4</v>
      </c>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v>217.4</v>
      </c>
      <c r="Q18" s="681"/>
      <c r="R18" s="681"/>
      <c r="S18" s="681"/>
      <c r="T18" s="62" t="s">
        <v>14</v>
      </c>
      <c r="U18"/>
      <c r="V18" s="300"/>
      <c r="W18"/>
      <c r="X18" s="211"/>
      <c r="Y18" s="674">
        <f>+ROUND(AH9,1)+ROUND(AH12,1)+ROUND(AH15,1)+AH18</f>
        <v>10.4</v>
      </c>
      <c r="Z18" s="675"/>
      <c r="AA18" s="675"/>
      <c r="AB18" s="62" t="s">
        <v>4</v>
      </c>
      <c r="AC18" s="209"/>
      <c r="AD18" s="210"/>
      <c r="AE18" s="653"/>
      <c r="AH18" s="658">
        <f>+ROUND(AO18,1)+ROUND(AO21,1)</f>
        <v>10.4</v>
      </c>
      <c r="AI18" s="645"/>
      <c r="AJ18" s="645"/>
      <c r="AK18" s="645"/>
      <c r="AL18" s="54" t="s">
        <v>13</v>
      </c>
      <c r="AM18" s="65"/>
      <c r="AO18" s="327">
        <f>+ROUND(AU16,1)+ROUND(AU17,1)+ROUND(AU18,1)</f>
        <v>10.4</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207</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255.5</v>
      </c>
      <c r="E24" s="655"/>
      <c r="F24" s="655"/>
      <c r="G24" s="212" t="s">
        <v>198</v>
      </c>
      <c r="H24" s="644">
        <f>+F12</f>
        <v>217.4</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10.4</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244.1</v>
      </c>
      <c r="E27" s="655"/>
      <c r="F27" s="655"/>
      <c r="G27" s="212" t="s">
        <v>198</v>
      </c>
      <c r="H27" s="644">
        <f>+Y21</f>
        <v>207</v>
      </c>
      <c r="I27" s="645"/>
      <c r="J27" s="212" t="s">
        <v>198</v>
      </c>
      <c r="M27" s="653"/>
      <c r="P27" s="658">
        <f>+R30+ROUND(R33,1)</f>
        <v>0</v>
      </c>
      <c r="Q27" s="704"/>
      <c r="R27" s="704"/>
      <c r="S27" s="704"/>
      <c r="T27" s="54" t="s">
        <v>38</v>
      </c>
      <c r="U27" s="74"/>
      <c r="V27" s="74"/>
      <c r="Y27" s="72" t="s">
        <v>39</v>
      </c>
      <c r="Z27" s="75"/>
      <c r="AH27" s="63"/>
      <c r="AI27" s="63"/>
      <c r="AJ27" s="63"/>
      <c r="AK27" s="63"/>
      <c r="AL27" s="674">
        <f>+AH18+P27</f>
        <v>10.4</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11.4</v>
      </c>
      <c r="E29" s="655"/>
      <c r="F29" s="655"/>
      <c r="G29" s="212" t="s">
        <v>198</v>
      </c>
      <c r="H29" s="644">
        <f>+AL27</f>
        <v>10.4</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11.4</v>
      </c>
      <c r="E31" s="655"/>
      <c r="F31" s="655"/>
      <c r="G31" s="212" t="s">
        <v>198</v>
      </c>
      <c r="H31" s="644">
        <f>+AS24</f>
        <v>10.4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4" zoomScaleNormal="100" workbookViewId="0">
      <selection activeCell="P27" sqref="P27:S27"/>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日清オイリオグループ株式会社　横浜磯子事業場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60957.4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v>490.9</v>
      </c>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v>60000</v>
      </c>
      <c r="Q18" s="681"/>
      <c r="R18" s="681"/>
      <c r="S18" s="681"/>
      <c r="T18" s="62" t="s">
        <v>13</v>
      </c>
      <c r="U18"/>
      <c r="V18" s="300"/>
      <c r="W18"/>
      <c r="X18" s="211"/>
      <c r="Y18" s="674">
        <f>+ROUND(AH9,1)+ROUND(AH12,1)+ROUND(AH15,1)+AH18</f>
        <v>490.9</v>
      </c>
      <c r="Z18" s="675"/>
      <c r="AA18" s="675"/>
      <c r="AB18" s="62" t="s">
        <v>4</v>
      </c>
      <c r="AC18" s="210"/>
      <c r="AD18" s="210"/>
      <c r="AE18" s="653"/>
      <c r="AH18" s="658">
        <f>+ROUND(AO18,1)+ROUND(AO21,1)</f>
        <v>490.9</v>
      </c>
      <c r="AI18" s="645"/>
      <c r="AJ18" s="645"/>
      <c r="AK18" s="645"/>
      <c r="AL18" s="54" t="s">
        <v>13</v>
      </c>
      <c r="AM18" s="65"/>
      <c r="AO18" s="327">
        <f>+ROUND(AU16,1)+ROUND(AU17,1)+ROUND(AU18,1)</f>
        <v>490.9</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59509.1</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60938.2</v>
      </c>
      <c r="E24" s="655"/>
      <c r="F24" s="655"/>
      <c r="G24" s="212" t="s">
        <v>198</v>
      </c>
      <c r="H24" s="644">
        <f>+F12</f>
        <v>60957.4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1448.3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59412</v>
      </c>
      <c r="E27" s="655"/>
      <c r="F27" s="655"/>
      <c r="G27" s="212" t="s">
        <v>198</v>
      </c>
      <c r="H27" s="644">
        <f>+Y21</f>
        <v>59509.1</v>
      </c>
      <c r="I27" s="645"/>
      <c r="J27" s="212" t="s">
        <v>198</v>
      </c>
      <c r="M27" s="653"/>
      <c r="P27" s="658">
        <f>+R30+ROUND(R33,1)</f>
        <v>957.4</v>
      </c>
      <c r="Q27" s="704"/>
      <c r="R27" s="704"/>
      <c r="S27" s="704"/>
      <c r="T27" s="54" t="s">
        <v>38</v>
      </c>
      <c r="U27" s="74"/>
      <c r="V27" s="74"/>
      <c r="Y27" s="72" t="s">
        <v>39</v>
      </c>
      <c r="Z27" s="75"/>
      <c r="AH27" s="63"/>
      <c r="AI27" s="63"/>
      <c r="AJ27" s="63"/>
      <c r="AK27" s="63"/>
      <c r="AL27" s="674">
        <f>+AH18+P27</f>
        <v>1448.3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957.4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1526.2</v>
      </c>
      <c r="E29" s="655"/>
      <c r="F29" s="655"/>
      <c r="G29" s="212" t="s">
        <v>198</v>
      </c>
      <c r="H29" s="644">
        <f>+AL27</f>
        <v>1448.3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957.4</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1526.2</v>
      </c>
      <c r="E31" s="655"/>
      <c r="F31" s="655"/>
      <c r="G31" s="212" t="s">
        <v>198</v>
      </c>
      <c r="H31" s="644">
        <f>+AS24</f>
        <v>1448.3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5" zoomScaleNormal="100" workbookViewId="0">
      <selection activeCell="P27" sqref="P27:S27"/>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日清オイリオグループ株式会社　横浜磯子事業場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5306.5</v>
      </c>
      <c r="G12" s="675"/>
      <c r="H12" s="675"/>
      <c r="I12" s="62" t="s">
        <v>13</v>
      </c>
      <c r="J12" s="63"/>
      <c r="K12" s="64"/>
      <c r="L12" s="63"/>
      <c r="M12" s="653"/>
      <c r="N12" s="65"/>
      <c r="P12" s="677">
        <v>2188.3000000000002</v>
      </c>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6047.9</v>
      </c>
      <c r="E24" s="655"/>
      <c r="F24" s="655"/>
      <c r="G24" s="212" t="s">
        <v>198</v>
      </c>
      <c r="H24" s="644">
        <f>+F12</f>
        <v>5306.5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3118.2</v>
      </c>
      <c r="AT24" s="675"/>
      <c r="AU24" s="675"/>
      <c r="AV24" s="62" t="s">
        <v>13</v>
      </c>
      <c r="AW24" s="503"/>
    </row>
    <row r="25" spans="2:49" ht="27" customHeight="1" thickBot="1" x14ac:dyDescent="0.2">
      <c r="B25" s="631" t="s">
        <v>201</v>
      </c>
      <c r="C25" s="632"/>
      <c r="D25" s="655">
        <v>0</v>
      </c>
      <c r="E25" s="655"/>
      <c r="F25" s="655"/>
      <c r="G25" s="212" t="s">
        <v>198</v>
      </c>
      <c r="H25" s="644">
        <f>+P12+AH9</f>
        <v>2188.3000000000002</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3118.2</v>
      </c>
      <c r="Q27" s="704"/>
      <c r="R27" s="704"/>
      <c r="S27" s="704"/>
      <c r="T27" s="54" t="s">
        <v>38</v>
      </c>
      <c r="U27" s="74"/>
      <c r="V27" s="74"/>
      <c r="Y27" s="72" t="s">
        <v>39</v>
      </c>
      <c r="Z27" s="75"/>
      <c r="AH27" s="63"/>
      <c r="AI27" s="63"/>
      <c r="AJ27" s="63"/>
      <c r="AK27" s="63"/>
      <c r="AL27" s="674">
        <f>+AH18+P27</f>
        <v>3118.2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3118.2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3585.2</v>
      </c>
      <c r="E29" s="655"/>
      <c r="F29" s="655"/>
      <c r="G29" s="212" t="s">
        <v>198</v>
      </c>
      <c r="H29" s="644">
        <f>+AL27</f>
        <v>3118.2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3118.2</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3585.2</v>
      </c>
      <c r="E31" s="655"/>
      <c r="F31" s="655"/>
      <c r="G31" s="212" t="s">
        <v>198</v>
      </c>
      <c r="H31" s="644">
        <f>+AS24</f>
        <v>3118.2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23" zoomScaleNormal="100" workbookViewId="0">
      <selection activeCell="D25" sqref="D25:F25"/>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日清オイリオグループ株式会社　横浜磯子事業場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0.1</v>
      </c>
      <c r="E24" s="655"/>
      <c r="F24" s="655"/>
      <c r="G24" s="212" t="s">
        <v>198</v>
      </c>
      <c r="H24" s="644">
        <f>+F12</f>
        <v>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0.1</v>
      </c>
      <c r="Q27" s="704"/>
      <c r="R27" s="704"/>
      <c r="S27" s="704"/>
      <c r="T27" s="54" t="s">
        <v>38</v>
      </c>
      <c r="U27" s="74"/>
      <c r="V27" s="74"/>
      <c r="Y27" s="72" t="s">
        <v>39</v>
      </c>
      <c r="Z27" s="75"/>
      <c r="AH27" s="63"/>
      <c r="AI27" s="63"/>
      <c r="AJ27" s="63"/>
      <c r="AK27" s="63"/>
      <c r="AL27" s="674">
        <f>+AH18+P27</f>
        <v>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0.1</v>
      </c>
      <c r="E29" s="655"/>
      <c r="F29" s="655"/>
      <c r="G29" s="212" t="s">
        <v>198</v>
      </c>
      <c r="H29" s="644">
        <f>+AL27</f>
        <v>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0.1</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24" zoomScaleNormal="100" workbookViewId="0">
      <selection activeCell="Z25" sqref="Z25"/>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日清オイリオグループ株式会社　横浜磯子事業場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0.1</v>
      </c>
      <c r="Q27" s="704"/>
      <c r="R27" s="704"/>
      <c r="S27" s="704"/>
      <c r="T27" s="54" t="s">
        <v>38</v>
      </c>
      <c r="U27" s="74"/>
      <c r="V27" s="74"/>
      <c r="Y27" s="72" t="s">
        <v>39</v>
      </c>
      <c r="Z27" s="75"/>
      <c r="AH27" s="63"/>
      <c r="AI27" s="63"/>
      <c r="AJ27" s="63"/>
      <c r="AK27" s="63"/>
      <c r="AL27" s="674">
        <f>+AH18+P27</f>
        <v>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6"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日清オイリオグループ株式会社　横浜磯子事業場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43.699999999999996</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v>1.8</v>
      </c>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1.8</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44.7</v>
      </c>
      <c r="E24" s="655"/>
      <c r="F24" s="655"/>
      <c r="G24" s="212" t="s">
        <v>198</v>
      </c>
      <c r="H24" s="644">
        <f>+F12</f>
        <v>43.699999999999996</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41.9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1.8</v>
      </c>
      <c r="I27" s="645"/>
      <c r="J27" s="212" t="s">
        <v>198</v>
      </c>
      <c r="M27" s="653"/>
      <c r="P27" s="658">
        <f>+R30+ROUND(R33,1)</f>
        <v>41.9</v>
      </c>
      <c r="Q27" s="704"/>
      <c r="R27" s="704"/>
      <c r="S27" s="704"/>
      <c r="T27" s="54" t="s">
        <v>38</v>
      </c>
      <c r="U27" s="74"/>
      <c r="V27" s="74"/>
      <c r="Y27" s="72" t="s">
        <v>39</v>
      </c>
      <c r="Z27" s="75"/>
      <c r="AH27" s="63"/>
      <c r="AI27" s="63"/>
      <c r="AJ27" s="63"/>
      <c r="AK27" s="63"/>
      <c r="AL27" s="674">
        <f>+AH18+P27</f>
        <v>41.9</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41.9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39.700000000000003</v>
      </c>
      <c r="E29" s="655"/>
      <c r="F29" s="655"/>
      <c r="G29" s="212" t="s">
        <v>198</v>
      </c>
      <c r="H29" s="644">
        <f>+AL27</f>
        <v>41.9</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41.9</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39.700000000000003</v>
      </c>
      <c r="E31" s="655"/>
      <c r="F31" s="655"/>
      <c r="G31" s="212" t="s">
        <v>198</v>
      </c>
      <c r="H31" s="644">
        <f>+AS24</f>
        <v>41.9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7"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日清オイリオグループ株式会社　横浜磯子事業場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3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5"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日清オイリオグループ株式会社　横浜磯子事業場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3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64.3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69.5</v>
      </c>
      <c r="E24" s="655"/>
      <c r="F24" s="655"/>
      <c r="G24" s="212" t="s">
        <v>198</v>
      </c>
      <c r="H24" s="644">
        <f>+F12</f>
        <v>64.3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64.3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64.3</v>
      </c>
      <c r="Q27" s="704"/>
      <c r="R27" s="704"/>
      <c r="S27" s="704"/>
      <c r="T27" s="54" t="s">
        <v>38</v>
      </c>
      <c r="U27" s="74"/>
      <c r="V27" s="74"/>
      <c r="Y27" s="72" t="s">
        <v>39</v>
      </c>
      <c r="Z27" s="75"/>
      <c r="AH27" s="63"/>
      <c r="AI27" s="63"/>
      <c r="AJ27" s="63"/>
      <c r="AK27" s="63"/>
      <c r="AL27" s="674">
        <f>+AH18+P27</f>
        <v>64.3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64.3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69.5</v>
      </c>
      <c r="E29" s="655"/>
      <c r="F29" s="655"/>
      <c r="G29" s="212" t="s">
        <v>198</v>
      </c>
      <c r="H29" s="644">
        <f>+AL27</f>
        <v>64.3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64.3</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69.5</v>
      </c>
      <c r="E31" s="655"/>
      <c r="F31" s="655"/>
      <c r="G31" s="212" t="s">
        <v>198</v>
      </c>
      <c r="H31" s="644">
        <f>+AS24</f>
        <v>64.3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日清オイリオグループ株式会社　横浜磯子事業場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20"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日清オイリオグループ株式会社　横浜磯子事業場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281.7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233.9</v>
      </c>
      <c r="E24" s="655"/>
      <c r="F24" s="655"/>
      <c r="G24" s="212" t="s">
        <v>198</v>
      </c>
      <c r="H24" s="644">
        <f>+F12</f>
        <v>281.7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281.7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281.7</v>
      </c>
      <c r="Q27" s="704"/>
      <c r="R27" s="704"/>
      <c r="S27" s="704"/>
      <c r="T27" s="54" t="s">
        <v>38</v>
      </c>
      <c r="U27" s="74"/>
      <c r="V27" s="74"/>
      <c r="Y27" s="72" t="s">
        <v>39</v>
      </c>
      <c r="Z27" s="75"/>
      <c r="AH27" s="63"/>
      <c r="AI27" s="63"/>
      <c r="AJ27" s="63"/>
      <c r="AK27" s="63"/>
      <c r="AL27" s="674">
        <f>+AH18+P27</f>
        <v>281.7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281.7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233.9</v>
      </c>
      <c r="E29" s="655"/>
      <c r="F29" s="655"/>
      <c r="G29" s="212" t="s">
        <v>198</v>
      </c>
      <c r="H29" s="644">
        <f>+AL27</f>
        <v>281.7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281.7</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233.9</v>
      </c>
      <c r="E31" s="655"/>
      <c r="F31" s="655"/>
      <c r="G31" s="212" t="s">
        <v>198</v>
      </c>
      <c r="H31" s="644">
        <f>+AS24</f>
        <v>281.7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日清オイリオグループ株式会社　横浜磯子事業場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日清オイリオグループ株式会社　横浜磯子事業場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6"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日清オイリオグループ株式会社　横浜磯子事業場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4.2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1.4</v>
      </c>
      <c r="E24" s="655"/>
      <c r="F24" s="655"/>
      <c r="G24" s="212" t="s">
        <v>198</v>
      </c>
      <c r="H24" s="644">
        <f>+F12</f>
        <v>4.2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4.2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4.2</v>
      </c>
      <c r="Q27" s="704"/>
      <c r="R27" s="704"/>
      <c r="S27" s="704"/>
      <c r="T27" s="54" t="s">
        <v>38</v>
      </c>
      <c r="U27" s="74"/>
      <c r="V27" s="74"/>
      <c r="Y27" s="72" t="s">
        <v>39</v>
      </c>
      <c r="Z27" s="75"/>
      <c r="AH27" s="63"/>
      <c r="AI27" s="63"/>
      <c r="AJ27" s="63"/>
      <c r="AK27" s="63"/>
      <c r="AL27" s="674">
        <f>+AH18+P27</f>
        <v>4.2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4.2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1.4</v>
      </c>
      <c r="E29" s="655"/>
      <c r="F29" s="655"/>
      <c r="G29" s="212" t="s">
        <v>198</v>
      </c>
      <c r="H29" s="644">
        <f>+AL27</f>
        <v>4.2</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4.2</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1.4</v>
      </c>
      <c r="E31" s="655"/>
      <c r="F31" s="655"/>
      <c r="G31" s="212" t="s">
        <v>198</v>
      </c>
      <c r="H31" s="644">
        <f>+AS24</f>
        <v>4.2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日清オイリオグループ株式会社　横浜磯子事業場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11.4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3.9</v>
      </c>
      <c r="E24" s="655"/>
      <c r="F24" s="655"/>
      <c r="G24" s="212" t="s">
        <v>198</v>
      </c>
      <c r="H24" s="644">
        <f>+F12</f>
        <v>11.4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11.4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11.4</v>
      </c>
      <c r="Q27" s="704"/>
      <c r="R27" s="704"/>
      <c r="S27" s="704"/>
      <c r="T27" s="54" t="s">
        <v>38</v>
      </c>
      <c r="U27" s="74"/>
      <c r="V27" s="74"/>
      <c r="Y27" s="72" t="s">
        <v>39</v>
      </c>
      <c r="Z27" s="75"/>
      <c r="AH27" s="63"/>
      <c r="AI27" s="63"/>
      <c r="AJ27" s="63"/>
      <c r="AK27" s="63"/>
      <c r="AL27" s="674">
        <f>+AH18+P27</f>
        <v>11.4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11.4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3.9</v>
      </c>
      <c r="E29" s="655"/>
      <c r="F29" s="655"/>
      <c r="G29" s="212" t="s">
        <v>198</v>
      </c>
      <c r="H29" s="644">
        <f>+AL27</f>
        <v>11.4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11.4</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3.9</v>
      </c>
      <c r="E31" s="655"/>
      <c r="F31" s="655"/>
      <c r="G31" s="212" t="s">
        <v>198</v>
      </c>
      <c r="H31" s="644">
        <f>+AS24</f>
        <v>11.4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日清オイリオグループ株式会社　横浜磯子事業場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日清オイリオグループ株式会社　横浜磯子事業場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日清オイリオグループ株式会社　横浜磯子事業場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日清オイリオグループ株式会社　横浜磯子事業場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24" zoomScaleNormal="100" workbookViewId="0">
      <selection activeCell="AA26" sqref="AA26"/>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日清オイリオグループ株式会社　横浜磯子事業場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3.9</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3.9</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3.9</v>
      </c>
      <c r="Q27" s="704"/>
      <c r="R27" s="704"/>
      <c r="S27" s="704"/>
      <c r="T27" s="54" t="s">
        <v>38</v>
      </c>
      <c r="U27" s="74"/>
      <c r="V27" s="74"/>
      <c r="Y27" s="72" t="s">
        <v>39</v>
      </c>
      <c r="Z27" s="75"/>
      <c r="AH27" s="63"/>
      <c r="AI27" s="63"/>
      <c r="AJ27" s="63"/>
      <c r="AK27" s="63"/>
      <c r="AL27" s="674">
        <f>+AH18+P27</f>
        <v>3.9</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3.9</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3.9</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3.9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1"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日清オイリオグループ株式会社　横浜磯子事業場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71.7</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71.7</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71.7</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F5" zoomScale="70" zoomScaleNormal="70" workbookViewId="0">
      <selection activeCell="P19" sqref="P19"/>
    </sheetView>
  </sheetViews>
  <sheetFormatPr defaultColWidth="9" defaultRowHeight="11.25" x14ac:dyDescent="0.15"/>
  <cols>
    <col min="1" max="1" width="2.5" style="11" customWidth="1"/>
    <col min="2" max="3" width="3.875" style="11" customWidth="1"/>
    <col min="4" max="4" width="4.5" style="11" customWidth="1"/>
    <col min="5" max="5" width="3.875" style="11" customWidth="1"/>
    <col min="6" max="6" width="40.875" style="11" customWidth="1"/>
    <col min="7" max="7" width="9.875" style="11" customWidth="1"/>
    <col min="8" max="8" width="10.375" style="11" customWidth="1"/>
    <col min="9" max="26" width="9.875" style="11" customWidth="1"/>
    <col min="27" max="27" width="11.8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日清オイリオグループ株式会社　横浜磯子事業場</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9.1"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255.5</v>
      </c>
      <c r="H9" s="393">
        <f>IF(OR(ｲ.汚泥!D24&gt;0,ｲ.汚泥!D24&lt;0),ｲ.汚泥!D24,IF(H$19&gt;0,"0",0))</f>
        <v>60938.2</v>
      </c>
      <c r="I9" s="393">
        <f>IF(OR(ｳ.廃油!D24&gt;0,ｳ.廃油!D24&lt;0),ｳ.廃油!D24,IF(I$19&gt;0,"0",0))</f>
        <v>6047.9</v>
      </c>
      <c r="J9" s="393">
        <f>IF(OR(ｴ.廃酸!$D24&gt;0,ｴ.廃酸!$D24&lt;0),ｴ.廃酸!D24,IF(J$19&gt;0,"0",0))</f>
        <v>0.1</v>
      </c>
      <c r="K9" s="393" t="str">
        <f>IF(OR(ｵ.廃ｱﾙｶﾘ!$D24&gt;0,ｵ.廃ｱﾙｶﾘ!$D24&lt;0),ｵ.廃ｱﾙｶﾘ!D24,IF(K$19&gt;0,"0",0))</f>
        <v>0</v>
      </c>
      <c r="L9" s="393">
        <f>IF(OR(ｶ.廃ﾌﾟﾗ類!D24&gt;0,ｶ.廃ﾌﾟﾗ類!D24&lt;0),ｶ.廃ﾌﾟﾗ類!D24,IF(L$19&gt;0,"0",0))</f>
        <v>44.7</v>
      </c>
      <c r="M9" s="393">
        <f>IF(OR(ｷ.紙くず!D24&gt;0,ｷ.紙くず!D24&lt;0),ｷ.紙くず!D24,IF(M$19&gt;0,"0",0))</f>
        <v>0</v>
      </c>
      <c r="N9" s="393">
        <f>IF(OR(ｸ.木くず!D24&gt;0,ｸ.木くず!D24&lt;0),ｸ.木くず!D24,IF(N$19&gt;0,"0",0))</f>
        <v>69.5</v>
      </c>
      <c r="O9" s="393">
        <f>IF(OR(ｹ.繊維くず!D24&gt;0,ｹ.繊維くず!D24&lt;0),ｹ.繊維くず!D24,IF(O$19&gt;0,"0",0))</f>
        <v>0</v>
      </c>
      <c r="P9" s="393">
        <f>IF(OR(ｺ.動植物性残さ!D24&gt;0,ｺ.動植物性残さ!D24&lt;0),ｺ.動植物性残さ!D24,IF(P$19&gt;0,"0",0))</f>
        <v>233.9</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1.4</v>
      </c>
      <c r="T9" s="393">
        <f>IF(OR(ｾ.ｶﾞﾗｽ･ｺﾝｸﾘ･陶磁器くず!D24&gt;0,ｾ.ｶﾞﾗｽ･ｺﾝｸﾘ･陶磁器くず!D24&lt;0),ｾ.ｶﾞﾗｽ･ｺﾝｸﾘ･陶磁器くず!D24,IF(T$19&gt;0,"0",0))</f>
        <v>3.9</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t="str">
        <f>IF(OR(ﾃ.ばいじん!D24&gt;0,ﾃ.ばいじん!D24&lt;0),ﾃ.ばいじん!D24,IF(Y$19&gt;0,"0",0))</f>
        <v>0</v>
      </c>
      <c r="Z9" s="394">
        <f>IF(OR(ﾄ.混合廃棄物その他!D24&gt;0,ﾄ.混合廃棄物その他!D24&lt;0),ﾄ.混合廃棄物その他!D24,IF(Z$19&gt;0,"0",0))</f>
        <v>71.7</v>
      </c>
      <c r="AA9" s="395">
        <f>IF(SUM(G9:Z9)&gt;0,SUM(G9:Z9),IF(AA$19&gt;0,"0",0))</f>
        <v>67666.799999999974</v>
      </c>
    </row>
    <row r="10" spans="2:27" ht="24" customHeight="1" x14ac:dyDescent="0.15">
      <c r="B10" s="184" t="s">
        <v>352</v>
      </c>
      <c r="C10" s="757" t="s">
        <v>320</v>
      </c>
      <c r="D10" s="757"/>
      <c r="E10" s="757"/>
      <c r="F10" s="758"/>
      <c r="G10" s="396" t="str">
        <f>IF(OR(ｱ.燃え殻!D25&gt;0,ｱ.燃え殻!D25&lt;0),ｱ.燃え殻!D25,IF(G$19&gt;0,"0",0))</f>
        <v>0</v>
      </c>
      <c r="H10" s="396" t="str">
        <f>IF(OR(ｲ.汚泥!D25&gt;0,ｲ.汚泥!D25&lt;0),ｲ.汚泥!D25,IF(H$19&gt;0,"0",0))</f>
        <v>0</v>
      </c>
      <c r="I10" s="396" t="str">
        <f>IF(OR(ｳ.廃油!D25&gt;0,ｳ.廃油!D25&lt;0),ｳ.廃油!D25,IF(I$19&gt;0,"0",0))</f>
        <v>0</v>
      </c>
      <c r="J10" s="396" t="str">
        <f>IF(OR(ｴ.廃酸!$D25&gt;0,ｴ.廃酸!$D25&lt;0),ｴ.廃酸!D25,IF(J$19&gt;0,"0",0))</f>
        <v>0</v>
      </c>
      <c r="K10" s="396" t="str">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t="str">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t="str">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t="str">
        <f>IF(OR(ｱ.燃え殻!D26&gt;0,ｱ.燃え殻!D26&lt;0),ｱ.燃え殻!D26,IF(G$19&gt;0,"0",0))</f>
        <v>0</v>
      </c>
      <c r="H11" s="399" t="str">
        <f>IF(OR(ｲ.汚泥!D26&gt;0,ｲ.汚泥!D26&lt;0),ｲ.汚泥!D26,IF(H$19&gt;0,"0",0))</f>
        <v>0</v>
      </c>
      <c r="I11" s="399" t="str">
        <f>IF(OR(ｳ.廃油!D26&gt;0,ｳ.廃油!D26&lt;0),ｳ.廃油!D26,IF(I$19&gt;0,"0",0))</f>
        <v>0</v>
      </c>
      <c r="J11" s="399" t="str">
        <f>IF(OR(ｴ.廃酸!$D26&gt;0,ｴ.廃酸!$D26&lt;0),ｴ.廃酸!D26,IF(J$19&gt;0,"0",0))</f>
        <v>0</v>
      </c>
      <c r="K11" s="399" t="str">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t="str">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t="str">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244.1</v>
      </c>
      <c r="H12" s="399">
        <f>IF(OR(ｲ.汚泥!D27&gt;0,ｲ.汚泥!D27&lt;0),ｲ.汚泥!D27,IF(H$19&gt;0,"0",0))</f>
        <v>59412</v>
      </c>
      <c r="I12" s="399" t="str">
        <f>IF(OR(ｳ.廃油!D27&gt;0,ｳ.廃油!D27&lt;0),ｳ.廃油!D27,IF(I$19&gt;0,"0",0))</f>
        <v>0</v>
      </c>
      <c r="J12" s="399" t="str">
        <f>IF(OR(ｴ.廃酸!$D27&gt;0,ｴ.廃酸!$D27&lt;0),ｴ.廃酸!D27,IF(J$19&gt;0,"0",0))</f>
        <v>0</v>
      </c>
      <c r="K12" s="399" t="str">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t="str">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t="str">
        <f>IF(OR(ﾃ.ばいじん!D27&gt;0,ﾃ.ばいじん!D27&lt;0),ﾃ.ばいじん!D27,IF(Y$19&gt;0,"0",0))</f>
        <v>0</v>
      </c>
      <c r="Z12" s="400">
        <f>IF(OR(ﾄ.混合廃棄物その他!D27&gt;0,ﾄ.混合廃棄物その他!D27&lt;0),ﾄ.混合廃棄物その他!D27,IF(Z$19&gt;0,"0",0))</f>
        <v>0</v>
      </c>
      <c r="AA12" s="401">
        <f t="shared" si="0"/>
        <v>59656.1</v>
      </c>
    </row>
    <row r="13" spans="2:27" ht="24" customHeight="1" x14ac:dyDescent="0.15">
      <c r="B13" s="184" t="s">
        <v>228</v>
      </c>
      <c r="C13" s="761" t="s">
        <v>323</v>
      </c>
      <c r="D13" s="762"/>
      <c r="E13" s="762"/>
      <c r="F13" s="763"/>
      <c r="G13" s="399" t="str">
        <f>IF(OR(ｱ.燃え殻!D28&gt;0,ｱ.燃え殻!D28&lt;0),ｱ.燃え殻!D28,IF(G$19&gt;0,"0",0))</f>
        <v>0</v>
      </c>
      <c r="H13" s="399" t="str">
        <f>IF(OR(ｲ.汚泥!D28&gt;0,ｲ.汚泥!D28&lt;0),ｲ.汚泥!D28,IF(H$19&gt;0,"0",0))</f>
        <v>0</v>
      </c>
      <c r="I13" s="399" t="str">
        <f>IF(OR(ｳ.廃油!D28&gt;0,ｳ.廃油!D28&lt;0),ｳ.廃油!D28,IF(I$19&gt;0,"0",0))</f>
        <v>0</v>
      </c>
      <c r="J13" s="399" t="str">
        <f>IF(OR(ｴ.廃酸!$D28&gt;0,ｴ.廃酸!$D28&lt;0),ｴ.廃酸!D28,IF(J$19&gt;0,"0",0))</f>
        <v>0</v>
      </c>
      <c r="K13" s="399" t="str">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t="str">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t="str">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11.4</v>
      </c>
      <c r="H14" s="399">
        <f>IF(OR(ｲ.汚泥!D29&gt;0,ｲ.汚泥!D29&lt;0),ｲ.汚泥!D29,IF(H$19&gt;0,"0",0))</f>
        <v>1526.2</v>
      </c>
      <c r="I14" s="399">
        <f>IF(OR(ｳ.廃油!D29&gt;0,ｳ.廃油!D29&lt;0),ｳ.廃油!D29,IF(I$19&gt;0,"0",0))</f>
        <v>3585.2</v>
      </c>
      <c r="J14" s="399">
        <f>IF(OR(ｴ.廃酸!$D29&gt;0,ｴ.廃酸!$D29&lt;0),ｴ.廃酸!D29,IF(J$19&gt;0,"0",0))</f>
        <v>0.1</v>
      </c>
      <c r="K14" s="399" t="str">
        <f>IF(OR(ｵ.廃ｱﾙｶﾘ!$D29&gt;0,ｵ.廃ｱﾙｶﾘ!$D29&lt;0),ｵ.廃ｱﾙｶﾘ!D29,IF(K$19&gt;0,"0",0))</f>
        <v>0</v>
      </c>
      <c r="L14" s="399">
        <f>IF(OR(ｶ.廃ﾌﾟﾗ類!D29&gt;0,ｶ.廃ﾌﾟﾗ類!D29&lt;0),ｶ.廃ﾌﾟﾗ類!D29,IF(L$19&gt;0,"0",0))</f>
        <v>39.700000000000003</v>
      </c>
      <c r="M14" s="399">
        <f>IF(OR(ｷ.紙くず!D29&gt;0,ｷ.紙くず!D29&lt;0),ｷ.紙くず!D29,IF(M$19&gt;0,"0",0))</f>
        <v>0</v>
      </c>
      <c r="N14" s="399">
        <f>IF(OR(ｸ.木くず!D29&gt;0,ｸ.木くず!D29&lt;0),ｸ.木くず!D29,IF(N$19&gt;0,"0",0))</f>
        <v>69.5</v>
      </c>
      <c r="O14" s="399">
        <f>IF(OR(ｹ.繊維くず!D29&gt;0,ｹ.繊維くず!D29&lt;0),ｹ.繊維くず!D29,IF(O$19&gt;0,"0",0))</f>
        <v>0</v>
      </c>
      <c r="P14" s="399">
        <f>IF(OR(ｺ.動植物性残さ!D29&gt;0,ｺ.動植物性残さ!D29&lt;0),ｺ.動植物性残さ!D29,IF(P$19&gt;0,"0",0))</f>
        <v>233.9</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1.4</v>
      </c>
      <c r="T14" s="399">
        <f>IF(OR(ｾ.ｶﾞﾗｽ･ｺﾝｸﾘ･陶磁器くず!D29&gt;0,ｾ.ｶﾞﾗｽ･ｺﾝｸﾘ･陶磁器くず!D29&lt;0),ｾ.ｶﾞﾗｽ･ｺﾝｸﾘ･陶磁器くず!D29,IF(T$19&gt;0,"0",0))</f>
        <v>3.9</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t="str">
        <f>IF(OR(ﾃ.ばいじん!D29&gt;0,ﾃ.ばいじん!D29&lt;0),ﾃ.ばいじん!D29,IF(Y$19&gt;0,"0",0))</f>
        <v>0</v>
      </c>
      <c r="Z14" s="400">
        <f>IF(OR(ﾄ.混合廃棄物その他!D29&gt;0,ﾄ.混合廃棄物その他!D29&lt;0),ﾄ.混合廃棄物その他!D29,IF(Z$19&gt;0,"0",0))</f>
        <v>71.7</v>
      </c>
      <c r="AA14" s="401">
        <f t="shared" si="0"/>
        <v>5542.9999999999991</v>
      </c>
    </row>
    <row r="15" spans="2:27" ht="24" customHeight="1" x14ac:dyDescent="0.15">
      <c r="B15" s="184" t="s">
        <v>244</v>
      </c>
      <c r="C15" s="759" t="s">
        <v>242</v>
      </c>
      <c r="D15" s="759"/>
      <c r="E15" s="759"/>
      <c r="F15" s="760"/>
      <c r="G15" s="399" t="str">
        <f>IF(OR(ｱ.燃え殻!D30&gt;0,ｱ.燃え殻!D30&lt;0),ｱ.燃え殻!D30,IF(G$19&gt;0,"0",0))</f>
        <v>0</v>
      </c>
      <c r="H15" s="399" t="str">
        <f>IF(OR(ｲ.汚泥!D30&gt;0,ｲ.汚泥!D30&lt;0),ｲ.汚泥!D30,IF(H$19&gt;0,"0",0))</f>
        <v>0</v>
      </c>
      <c r="I15" s="399" t="str">
        <f>IF(OR(ｳ.廃油!D30&gt;0,ｳ.廃油!D30&lt;0),ｳ.廃油!D30,IF(I$19&gt;0,"0",0))</f>
        <v>0</v>
      </c>
      <c r="J15" s="399" t="str">
        <f>IF(OR(ｴ.廃酸!$D30&gt;0,ｴ.廃酸!$D30&lt;0),ｴ.廃酸!D30,IF(J$19&gt;0,"0",0))</f>
        <v>0</v>
      </c>
      <c r="K15" s="399" t="str">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t="str">
        <f>IF(OR(ｸ.木くず!D30&gt;0,ｸ.木くず!D30&lt;0),ｸ.木くず!D30,IF(N$19&gt;0,"0",0))</f>
        <v>0</v>
      </c>
      <c r="O15" s="399">
        <f>IF(OR(ｹ.繊維くず!D30&gt;0,ｹ.繊維くず!D30&lt;0),ｹ.繊維くず!D30,IF(O$19&gt;0,"0",0))</f>
        <v>0</v>
      </c>
      <c r="P15" s="399" t="str">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t="str">
        <f>IF(OR(ﾃ.ばいじん!D30&gt;0,ﾃ.ばいじん!D30&lt;0),ﾃ.ばいじん!D30,IF(Y$19&gt;0,"0",0))</f>
        <v>0</v>
      </c>
      <c r="Z15" s="400">
        <f>IF(OR(ﾄ.混合廃棄物その他!D30&gt;0,ﾄ.混合廃棄物その他!D30&lt;0),ﾄ.混合廃棄物その他!D30,IF(Z$19&gt;0,"0",0))</f>
        <v>0</v>
      </c>
      <c r="AA15" s="401" t="str">
        <f t="shared" si="0"/>
        <v>0</v>
      </c>
    </row>
    <row r="16" spans="2:27" ht="24" customHeight="1" x14ac:dyDescent="0.15">
      <c r="B16" s="184" t="s">
        <v>245</v>
      </c>
      <c r="C16" s="759" t="s">
        <v>243</v>
      </c>
      <c r="D16" s="759"/>
      <c r="E16" s="759"/>
      <c r="F16" s="760"/>
      <c r="G16" s="399">
        <f>IF(OR(ｱ.燃え殻!D31&gt;0,ｱ.燃え殻!D31&lt;0),ｱ.燃え殻!D31,IF(G$19&gt;0,"0",0))</f>
        <v>11.4</v>
      </c>
      <c r="H16" s="399">
        <f>IF(OR(ｲ.汚泥!D31&gt;0,ｲ.汚泥!D31&lt;0),ｲ.汚泥!D31,IF(H$19&gt;0,"0",0))</f>
        <v>1526.2</v>
      </c>
      <c r="I16" s="399">
        <f>IF(OR(ｳ.廃油!D31&gt;0,ｳ.廃油!D31&lt;0),ｳ.廃油!D31,IF(I$19&gt;0,"0",0))</f>
        <v>3585.2</v>
      </c>
      <c r="J16" s="399">
        <f>IF(OR(ｴ.廃酸!$D31&gt;0,ｴ.廃酸!$D31&lt;0),ｴ.廃酸!D31,IF(J$19&gt;0,"0",0))</f>
        <v>0.1</v>
      </c>
      <c r="K16" s="399" t="str">
        <f>IF(OR(ｵ.廃ｱﾙｶﾘ!$D31&gt;0,ｵ.廃ｱﾙｶﾘ!$D31&lt;0),ｵ.廃ｱﾙｶﾘ!D31,IF(K$19&gt;0,"0",0))</f>
        <v>0</v>
      </c>
      <c r="L16" s="399">
        <f>IF(OR(ｶ.廃ﾌﾟﾗ類!D31&gt;0,ｶ.廃ﾌﾟﾗ類!D31&lt;0),ｶ.廃ﾌﾟﾗ類!D31,IF(L$19&gt;0,"0",0))</f>
        <v>39.700000000000003</v>
      </c>
      <c r="M16" s="399">
        <f>IF(OR(ｷ.紙くず!D31&gt;0,ｷ.紙くず!D31&lt;0),ｷ.紙くず!D31,IF(M$19&gt;0,"0",0))</f>
        <v>0</v>
      </c>
      <c r="N16" s="399">
        <f>IF(OR(ｸ.木くず!D31&gt;0,ｸ.木くず!D31&lt;0),ｸ.木くず!D31,IF(N$19&gt;0,"0",0))</f>
        <v>69.5</v>
      </c>
      <c r="O16" s="399">
        <f>IF(OR(ｹ.繊維くず!D31&gt;0,ｹ.繊維くず!D31&lt;0),ｹ.繊維くず!D31,IF(O$19&gt;0,"0",0))</f>
        <v>0</v>
      </c>
      <c r="P16" s="399">
        <f>IF(OR(ｺ.動植物性残さ!D31&gt;0,ｺ.動植物性残さ!D31&lt;0),ｺ.動植物性残さ!D31,IF(P$19&gt;0,"0",0))</f>
        <v>233.9</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1.4</v>
      </c>
      <c r="T16" s="399">
        <f>IF(OR(ｾ.ｶﾞﾗｽ･ｺﾝｸﾘ･陶磁器くず!D31&gt;0,ｾ.ｶﾞﾗｽ･ｺﾝｸﾘ･陶磁器くず!D31&lt;0),ｾ.ｶﾞﾗｽ･ｺﾝｸﾘ･陶磁器くず!D31,IF(T$19&gt;0,"0",0))</f>
        <v>3.9</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t="str">
        <f>IF(OR(ﾃ.ばいじん!D31&gt;0,ﾃ.ばいじん!D31&lt;0),ﾃ.ばいじん!D31,IF(Y$19&gt;0,"0",0))</f>
        <v>0</v>
      </c>
      <c r="Z16" s="400">
        <f>IF(OR(ﾄ.混合廃棄物その他!D31&gt;0,ﾄ.混合廃棄物その他!D31&lt;0),ﾄ.混合廃棄物その他!D31,IF(Z$19&gt;0,"0",0))</f>
        <v>71.7</v>
      </c>
      <c r="AA16" s="401">
        <f t="shared" si="0"/>
        <v>5542.9999999999991</v>
      </c>
    </row>
    <row r="17" spans="2:27" ht="24" customHeight="1" x14ac:dyDescent="0.15">
      <c r="B17" s="184"/>
      <c r="C17" s="759" t="s">
        <v>428</v>
      </c>
      <c r="D17" s="759"/>
      <c r="E17" s="759"/>
      <c r="F17" s="760"/>
      <c r="G17" s="399" t="str">
        <f>IF(OR(ｱ.燃え殻!D32&gt;0,ｱ.燃え殻!D32&lt;0),ｱ.燃え殻!D32,IF(G$19&gt;0,"0",0))</f>
        <v>0</v>
      </c>
      <c r="H17" s="399" t="str">
        <f>IF(OR(ｲ.汚泥!D32&gt;0,ｲ.汚泥!D32&lt;0),ｲ.汚泥!D32,IF(H$19&gt;0,"0",0))</f>
        <v>0</v>
      </c>
      <c r="I17" s="399" t="str">
        <f>IF(OR(ｳ.廃油!D32&gt;0,ｳ.廃油!D32&lt;0),ｳ.廃油!D32,IF(I$19&gt;0,"0",0))</f>
        <v>0</v>
      </c>
      <c r="J17" s="399" t="str">
        <f>IF(OR(ｴ.廃酸!$D32&gt;0,ｴ.廃酸!$D32&lt;0),ｴ.廃酸!D32,IF(J$19&gt;0,"0",0))</f>
        <v>0</v>
      </c>
      <c r="K17" s="399" t="str">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t="str">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t="str">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t="str">
        <f>IF(OR(ｱ.燃え殻!D33&gt;0,ｱ.燃え殻!D33&lt;0),ｱ.燃え殻!D33,IF(G$19&gt;0,"0",0))</f>
        <v>0</v>
      </c>
      <c r="H18" s="402" t="str">
        <f>IF(OR(ｲ.汚泥!D33&gt;0,ｲ.汚泥!D33&lt;0),ｲ.汚泥!D33,IF(H$19&gt;0,"0",0))</f>
        <v>0</v>
      </c>
      <c r="I18" s="402" t="str">
        <f>IF(OR(ｳ.廃油!D33&gt;0,ｳ.廃油!D33&lt;0),ｳ.廃油!D33,IF(I$19&gt;0,"0",0))</f>
        <v>0</v>
      </c>
      <c r="J18" s="402" t="str">
        <f>IF(OR(ｴ.廃酸!$D33&gt;0,ｴ.廃酸!$D33&lt;0),ｴ.廃酸!D33,IF(J$19&gt;0,"0",0))</f>
        <v>0</v>
      </c>
      <c r="K18" s="402" t="str">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t="str">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t="str">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217.4</v>
      </c>
      <c r="H19" s="405">
        <f t="shared" si="1"/>
        <v>60957.4</v>
      </c>
      <c r="I19" s="405">
        <f t="shared" si="1"/>
        <v>5306.5</v>
      </c>
      <c r="J19" s="405">
        <f t="shared" si="1"/>
        <v>0.1</v>
      </c>
      <c r="K19" s="405">
        <f t="shared" si="1"/>
        <v>0.1</v>
      </c>
      <c r="L19" s="405">
        <f t="shared" si="1"/>
        <v>43.699999999999996</v>
      </c>
      <c r="M19" s="405">
        <f t="shared" si="1"/>
        <v>0</v>
      </c>
      <c r="N19" s="405">
        <f t="shared" si="1"/>
        <v>64.3</v>
      </c>
      <c r="O19" s="405">
        <f t="shared" si="1"/>
        <v>0</v>
      </c>
      <c r="P19" s="405">
        <f t="shared" si="1"/>
        <v>281.7</v>
      </c>
      <c r="Q19" s="405">
        <f t="shared" si="1"/>
        <v>0</v>
      </c>
      <c r="R19" s="405">
        <f t="shared" si="1"/>
        <v>0</v>
      </c>
      <c r="S19" s="405">
        <f t="shared" si="1"/>
        <v>4.2</v>
      </c>
      <c r="T19" s="405">
        <f t="shared" si="1"/>
        <v>11.4</v>
      </c>
      <c r="U19" s="405">
        <f t="shared" si="1"/>
        <v>0</v>
      </c>
      <c r="V19" s="405">
        <f t="shared" si="1"/>
        <v>0</v>
      </c>
      <c r="W19" s="405">
        <f t="shared" si="1"/>
        <v>0</v>
      </c>
      <c r="X19" s="405">
        <f t="shared" si="1"/>
        <v>0</v>
      </c>
      <c r="Y19" s="405">
        <f t="shared" si="1"/>
        <v>3.9</v>
      </c>
      <c r="Z19" s="406">
        <f t="shared" si="1"/>
        <v>0</v>
      </c>
      <c r="AA19" s="407">
        <f t="shared" ref="AA19:AA25" si="2">SUM(G19:Z19)</f>
        <v>66890.7</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2188.3000000000002</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2188.3000000000002</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217.4</v>
      </c>
      <c r="H23" s="417">
        <f>+ｲ.汚泥!$P$18</f>
        <v>60000</v>
      </c>
      <c r="I23" s="417">
        <f>+ｳ.廃油!$P$18</f>
        <v>0</v>
      </c>
      <c r="J23" s="417">
        <f>+ｴ.廃酸!$P$18</f>
        <v>0</v>
      </c>
      <c r="K23" s="417">
        <f>+ｵ.廃ｱﾙｶﾘ!$P$18</f>
        <v>0</v>
      </c>
      <c r="L23" s="417">
        <f>+ｶ.廃ﾌﾟﾗ類!$P$18</f>
        <v>1.8</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60219.200000000004</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10.4</v>
      </c>
      <c r="H26" s="426">
        <f t="shared" ref="H26:Z26" si="3">+H28+H29+H30+H31</f>
        <v>490.9</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501.29999999999995</v>
      </c>
    </row>
    <row r="27" spans="2:27" ht="24" customHeight="1" x14ac:dyDescent="0.15">
      <c r="B27" s="182"/>
      <c r="C27" s="766"/>
      <c r="D27" s="187" t="s">
        <v>25</v>
      </c>
      <c r="E27" s="764" t="s">
        <v>289</v>
      </c>
      <c r="F27" s="765"/>
      <c r="G27" s="426">
        <f t="shared" ref="G27:Z27" si="5">+G23-G26</f>
        <v>207</v>
      </c>
      <c r="H27" s="426">
        <f t="shared" si="5"/>
        <v>59509.1</v>
      </c>
      <c r="I27" s="426">
        <f t="shared" si="5"/>
        <v>0</v>
      </c>
      <c r="J27" s="426">
        <f t="shared" si="5"/>
        <v>0</v>
      </c>
      <c r="K27" s="426">
        <f t="shared" si="5"/>
        <v>0</v>
      </c>
      <c r="L27" s="426">
        <f t="shared" si="5"/>
        <v>1.8</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59717.9</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6"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10.4</v>
      </c>
      <c r="H31" s="426">
        <f t="shared" si="6"/>
        <v>490.9</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501.29999999999995</v>
      </c>
    </row>
    <row r="32" spans="2:27" ht="24" customHeight="1" x14ac:dyDescent="0.15">
      <c r="B32" s="184">
        <v>5</v>
      </c>
      <c r="C32" s="137"/>
      <c r="D32" s="228"/>
      <c r="E32" s="223" t="s">
        <v>265</v>
      </c>
      <c r="F32" s="469"/>
      <c r="G32" s="432">
        <f t="shared" ref="G32:Z32" si="7">SUM(G33:G35)</f>
        <v>10.4</v>
      </c>
      <c r="H32" s="432">
        <f t="shared" si="7"/>
        <v>490.9</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501.29999999999995</v>
      </c>
    </row>
    <row r="33" spans="2:27" ht="24" customHeight="1" x14ac:dyDescent="0.15">
      <c r="B33" s="184" t="s">
        <v>228</v>
      </c>
      <c r="C33" s="137"/>
      <c r="D33" s="226"/>
      <c r="E33" s="221"/>
      <c r="F33" s="219" t="s">
        <v>235</v>
      </c>
      <c r="G33" s="435">
        <f>+ｱ.燃え殻!$AU$16</f>
        <v>10.4</v>
      </c>
      <c r="H33" s="435">
        <f>+ｲ.汚泥!$AU$16</f>
        <v>490.9</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501.29999999999995</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957.4</v>
      </c>
      <c r="I37" s="441">
        <f t="shared" si="8"/>
        <v>3118.2</v>
      </c>
      <c r="J37" s="441">
        <f t="shared" si="8"/>
        <v>0.1</v>
      </c>
      <c r="K37" s="441">
        <f t="shared" si="8"/>
        <v>0.1</v>
      </c>
      <c r="L37" s="441">
        <f t="shared" si="8"/>
        <v>41.9</v>
      </c>
      <c r="M37" s="441">
        <f t="shared" si="8"/>
        <v>0</v>
      </c>
      <c r="N37" s="441">
        <f t="shared" si="8"/>
        <v>64.3</v>
      </c>
      <c r="O37" s="441">
        <f t="shared" si="8"/>
        <v>0</v>
      </c>
      <c r="P37" s="441">
        <f t="shared" si="8"/>
        <v>281.7</v>
      </c>
      <c r="Q37" s="441">
        <f t="shared" si="8"/>
        <v>0</v>
      </c>
      <c r="R37" s="441">
        <f t="shared" si="8"/>
        <v>0</v>
      </c>
      <c r="S37" s="441">
        <f t="shared" si="8"/>
        <v>4.2</v>
      </c>
      <c r="T37" s="441">
        <f t="shared" si="8"/>
        <v>11.4</v>
      </c>
      <c r="U37" s="441">
        <f t="shared" si="8"/>
        <v>0</v>
      </c>
      <c r="V37" s="441">
        <f t="shared" si="8"/>
        <v>0</v>
      </c>
      <c r="W37" s="441">
        <f t="shared" si="8"/>
        <v>0</v>
      </c>
      <c r="X37" s="441">
        <f t="shared" si="8"/>
        <v>0</v>
      </c>
      <c r="Y37" s="441">
        <f t="shared" si="8"/>
        <v>3.9</v>
      </c>
      <c r="Z37" s="442">
        <f t="shared" si="8"/>
        <v>0</v>
      </c>
      <c r="AA37" s="443">
        <f t="shared" si="4"/>
        <v>4483.1999999999989</v>
      </c>
    </row>
    <row r="38" spans="2:27" ht="24" customHeight="1" x14ac:dyDescent="0.15">
      <c r="B38" s="182"/>
      <c r="C38" s="782"/>
      <c r="D38" s="225"/>
      <c r="E38" s="223" t="s">
        <v>262</v>
      </c>
      <c r="F38" s="469"/>
      <c r="G38" s="432">
        <f t="shared" ref="G38:Z38" si="9">SUM(G39:G41)</f>
        <v>0</v>
      </c>
      <c r="H38" s="432">
        <f t="shared" si="9"/>
        <v>957.4</v>
      </c>
      <c r="I38" s="432">
        <f t="shared" si="9"/>
        <v>3118.2</v>
      </c>
      <c r="J38" s="432">
        <f t="shared" si="9"/>
        <v>0.1</v>
      </c>
      <c r="K38" s="432">
        <f t="shared" si="9"/>
        <v>0.1</v>
      </c>
      <c r="L38" s="432">
        <f t="shared" si="9"/>
        <v>41.9</v>
      </c>
      <c r="M38" s="432">
        <f t="shared" si="9"/>
        <v>0</v>
      </c>
      <c r="N38" s="432">
        <f t="shared" si="9"/>
        <v>64.3</v>
      </c>
      <c r="O38" s="432">
        <f t="shared" si="9"/>
        <v>0</v>
      </c>
      <c r="P38" s="432">
        <f t="shared" si="9"/>
        <v>281.7</v>
      </c>
      <c r="Q38" s="432">
        <f t="shared" si="9"/>
        <v>0</v>
      </c>
      <c r="R38" s="432">
        <f t="shared" si="9"/>
        <v>0</v>
      </c>
      <c r="S38" s="432">
        <f t="shared" si="9"/>
        <v>4.2</v>
      </c>
      <c r="T38" s="432">
        <f t="shared" si="9"/>
        <v>11.4</v>
      </c>
      <c r="U38" s="432">
        <f t="shared" si="9"/>
        <v>0</v>
      </c>
      <c r="V38" s="432">
        <f t="shared" si="9"/>
        <v>0</v>
      </c>
      <c r="W38" s="432">
        <f t="shared" si="9"/>
        <v>0</v>
      </c>
      <c r="X38" s="432">
        <f t="shared" si="9"/>
        <v>0</v>
      </c>
      <c r="Y38" s="432">
        <f t="shared" si="9"/>
        <v>3.9</v>
      </c>
      <c r="Z38" s="433">
        <f t="shared" si="9"/>
        <v>0</v>
      </c>
      <c r="AA38" s="434">
        <f t="shared" si="4"/>
        <v>4483.1999999999989</v>
      </c>
    </row>
    <row r="39" spans="2:27" ht="24" customHeight="1" x14ac:dyDescent="0.15">
      <c r="B39" s="182"/>
      <c r="C39" s="782"/>
      <c r="D39" s="226"/>
      <c r="E39" s="221"/>
      <c r="F39" s="219" t="s">
        <v>235</v>
      </c>
      <c r="G39" s="435">
        <f>+ｱ.燃え殻!$AA$28</f>
        <v>0</v>
      </c>
      <c r="H39" s="435">
        <f>+ｲ.汚泥!$AA$28</f>
        <v>957.4</v>
      </c>
      <c r="I39" s="435">
        <f>+ｳ.廃油!$AA$28</f>
        <v>3118.2</v>
      </c>
      <c r="J39" s="435">
        <f>+ｴ.廃酸!$AA$28</f>
        <v>0.1</v>
      </c>
      <c r="K39" s="435">
        <f>+ｵ.廃ｱﾙｶﾘ!$AA$28</f>
        <v>0.1</v>
      </c>
      <c r="L39" s="435">
        <f>+ｶ.廃ﾌﾟﾗ類!$AA$28</f>
        <v>41.9</v>
      </c>
      <c r="M39" s="435">
        <f>+ｷ.紙くず!$AA$28</f>
        <v>0</v>
      </c>
      <c r="N39" s="435">
        <f>+ｸ.木くず!$AA$28</f>
        <v>64.3</v>
      </c>
      <c r="O39" s="435">
        <f>+ｹ.繊維くず!$AA$28</f>
        <v>0</v>
      </c>
      <c r="P39" s="435">
        <f>+ｺ.動植物性残さ!$AA$28</f>
        <v>281.7</v>
      </c>
      <c r="Q39" s="435">
        <f>+ｻ.動物系固形不要物!$AA$28</f>
        <v>0</v>
      </c>
      <c r="R39" s="435">
        <f>+ｼ.ｺﾞﾑくず!$AA$28</f>
        <v>0</v>
      </c>
      <c r="S39" s="435">
        <f>+ｽ.金属くず!$AA$28</f>
        <v>4.2</v>
      </c>
      <c r="T39" s="435">
        <f>+ｾ.ｶﾞﾗｽ･ｺﾝｸﾘ･陶磁器くず!$AA$28</f>
        <v>11.4</v>
      </c>
      <c r="U39" s="435">
        <f>+ｿ.鉱さい!$AA$28</f>
        <v>0</v>
      </c>
      <c r="V39" s="435">
        <f>+ﾀ.がれき類!$AA$28</f>
        <v>0</v>
      </c>
      <c r="W39" s="435">
        <f>+ﾁ.動物のふん尿!$AA$28</f>
        <v>0</v>
      </c>
      <c r="X39" s="435">
        <f>+ﾂ.動物の死体!$AA$28</f>
        <v>0</v>
      </c>
      <c r="Y39" s="435">
        <f>+ﾃ.ばいじん!$AA$28</f>
        <v>3.9</v>
      </c>
      <c r="Z39" s="436">
        <f>+ﾄ.混合廃棄物その他!$AA$28</f>
        <v>0</v>
      </c>
      <c r="AA39" s="437">
        <f t="shared" si="4"/>
        <v>4483.1999999999989</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10.4</v>
      </c>
      <c r="H43" s="444">
        <f>+ｲ.汚泥!$AL$27</f>
        <v>1448.3</v>
      </c>
      <c r="I43" s="444">
        <f>+ｳ.廃油!$AL$27</f>
        <v>3118.2</v>
      </c>
      <c r="J43" s="444">
        <f>+ｴ.廃酸!$AL$27</f>
        <v>0.1</v>
      </c>
      <c r="K43" s="444">
        <f>+ｵ.廃ｱﾙｶﾘ!$AL$27</f>
        <v>0.1</v>
      </c>
      <c r="L43" s="444">
        <f>+ｶ.廃ﾌﾟﾗ類!$AL$27</f>
        <v>41.9</v>
      </c>
      <c r="M43" s="444">
        <f>+ｷ.紙くず!$AL$27</f>
        <v>0</v>
      </c>
      <c r="N43" s="444">
        <f>+ｸ.木くず!$AL$27</f>
        <v>64.3</v>
      </c>
      <c r="O43" s="444">
        <f>+ｹ.繊維くず!$AL$27</f>
        <v>0</v>
      </c>
      <c r="P43" s="444">
        <f>+ｺ.動植物性残さ!$AL$27</f>
        <v>281.7</v>
      </c>
      <c r="Q43" s="444">
        <f>+ｻ.動物系固形不要物!$AL$27</f>
        <v>0</v>
      </c>
      <c r="R43" s="444">
        <f>+ｼ.ｺﾞﾑくず!$AL$27</f>
        <v>0</v>
      </c>
      <c r="S43" s="444">
        <f>+ｽ.金属くず!$AL$27</f>
        <v>4.2</v>
      </c>
      <c r="T43" s="444">
        <f>+ｾ.ｶﾞﾗｽ･ｺﾝｸﾘ･陶磁器くず!$AL$27</f>
        <v>11.4</v>
      </c>
      <c r="U43" s="444">
        <f>+ｿ.鉱さい!$AL$27</f>
        <v>0</v>
      </c>
      <c r="V43" s="444">
        <f>+ﾀ.がれき類!$AL$27</f>
        <v>0</v>
      </c>
      <c r="W43" s="444">
        <f>+ﾁ.動物のふん尿!$AL$27</f>
        <v>0</v>
      </c>
      <c r="X43" s="444">
        <f>+ﾂ.動物の死体!$AL$27</f>
        <v>0</v>
      </c>
      <c r="Y43" s="444">
        <f>+ﾃ.ばいじん!$AL$27</f>
        <v>3.9</v>
      </c>
      <c r="Z43" s="445">
        <f>+ﾄ.混合廃棄物その他!$AL$27</f>
        <v>0</v>
      </c>
      <c r="AA43" s="446">
        <f t="shared" si="4"/>
        <v>4984.4999999999991</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78" t="s">
        <v>239</v>
      </c>
      <c r="F45" s="779"/>
      <c r="G45" s="450">
        <f>+ｱ.燃え殻!$AS$24</f>
        <v>10.4</v>
      </c>
      <c r="H45" s="450">
        <f>+ｲ.汚泥!$AS$24</f>
        <v>1448.3</v>
      </c>
      <c r="I45" s="450">
        <f>+ｳ.廃油!$AS$24</f>
        <v>3118.2</v>
      </c>
      <c r="J45" s="450">
        <f>+ｴ.廃酸!$AS$24</f>
        <v>0.1</v>
      </c>
      <c r="K45" s="450">
        <f>+ｵ.廃ｱﾙｶﾘ!$AS$24</f>
        <v>0.1</v>
      </c>
      <c r="L45" s="450">
        <f>+ｶ.廃ﾌﾟﾗ類!$AS$24</f>
        <v>41.9</v>
      </c>
      <c r="M45" s="450">
        <f>+ｷ.紙くず!$AS$24</f>
        <v>0</v>
      </c>
      <c r="N45" s="450">
        <f>+ｸ.木くず!$AS$24</f>
        <v>64.3</v>
      </c>
      <c r="O45" s="450">
        <f>+ｹ.繊維くず!$AS$24</f>
        <v>0</v>
      </c>
      <c r="P45" s="450">
        <f>+ｺ.動植物性残さ!$AS$24</f>
        <v>281.7</v>
      </c>
      <c r="Q45" s="450">
        <f>+ｻ.動物系固形不要物!$AS$24</f>
        <v>0</v>
      </c>
      <c r="R45" s="450">
        <f>+ｼ.ｺﾞﾑくず!$AS$24</f>
        <v>0</v>
      </c>
      <c r="S45" s="450">
        <f>+ｽ.金属くず!$AS$24</f>
        <v>4.2</v>
      </c>
      <c r="T45" s="450">
        <f>+ｾ.ｶﾞﾗｽ･ｺﾝｸﾘ･陶磁器くず!$AS$24</f>
        <v>11.4</v>
      </c>
      <c r="U45" s="450">
        <f>+ｿ.鉱さい!$AS$24</f>
        <v>0</v>
      </c>
      <c r="V45" s="450">
        <f>+ﾀ.がれき類!$AS$24</f>
        <v>0</v>
      </c>
      <c r="W45" s="450">
        <f>+ﾁ.動物のふん尿!$AS$24</f>
        <v>0</v>
      </c>
      <c r="X45" s="450">
        <f>+ﾂ.動物の死体!$AS$24</f>
        <v>0</v>
      </c>
      <c r="Y45" s="450">
        <f>+ﾃ.ばいじん!$AS$24</f>
        <v>3.9</v>
      </c>
      <c r="Z45" s="451">
        <f>+ﾄ.混合廃棄物その他!$AS$24</f>
        <v>0</v>
      </c>
      <c r="AA45" s="452">
        <f t="shared" si="4"/>
        <v>4984.4999999999991</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8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20.100000000000001"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472.9</v>
      </c>
      <c r="H55" s="506">
        <f t="shared" ref="H55:Z55" si="10">IF(H9="0",+H19+H20,+H9+H19+H20)</f>
        <v>121895.6</v>
      </c>
      <c r="I55" s="506">
        <f t="shared" si="10"/>
        <v>11354.4</v>
      </c>
      <c r="J55" s="506">
        <f t="shared" si="10"/>
        <v>0.2</v>
      </c>
      <c r="K55" s="506">
        <f t="shared" si="10"/>
        <v>0.1</v>
      </c>
      <c r="L55" s="506">
        <f t="shared" si="10"/>
        <v>88.4</v>
      </c>
      <c r="M55" s="506">
        <f t="shared" si="10"/>
        <v>0</v>
      </c>
      <c r="N55" s="506">
        <f t="shared" si="10"/>
        <v>133.80000000000001</v>
      </c>
      <c r="O55" s="506">
        <f t="shared" si="10"/>
        <v>0</v>
      </c>
      <c r="P55" s="506">
        <f t="shared" si="10"/>
        <v>515.6</v>
      </c>
      <c r="Q55" s="506">
        <f t="shared" si="10"/>
        <v>0</v>
      </c>
      <c r="R55" s="506">
        <f t="shared" si="10"/>
        <v>0</v>
      </c>
      <c r="S55" s="506">
        <f t="shared" si="10"/>
        <v>5.6</v>
      </c>
      <c r="T55" s="506">
        <f t="shared" si="10"/>
        <v>15.3</v>
      </c>
      <c r="U55" s="506">
        <f t="shared" si="10"/>
        <v>0</v>
      </c>
      <c r="V55" s="506">
        <f t="shared" si="10"/>
        <v>0</v>
      </c>
      <c r="W55" s="506">
        <f t="shared" si="10"/>
        <v>0</v>
      </c>
      <c r="X55" s="506">
        <f t="shared" si="10"/>
        <v>0</v>
      </c>
      <c r="Y55" s="506">
        <f t="shared" si="10"/>
        <v>3.9</v>
      </c>
      <c r="Z55" s="506">
        <f t="shared" si="10"/>
        <v>71.7</v>
      </c>
      <c r="AA55" s="507">
        <f>+AA9+AA19+AA20</f>
        <v>134557.49999999997</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875" style="236" customWidth="1"/>
    <col min="7" max="7" width="6.875" style="236" customWidth="1"/>
    <col min="8" max="8" width="13.875" style="236" customWidth="1"/>
    <col min="9" max="9" width="5.875" style="236" customWidth="1"/>
    <col min="10" max="10" width="3.875" style="236" customWidth="1"/>
    <col min="11" max="11" width="10.875" style="236" customWidth="1"/>
    <col min="12" max="12" width="6.875" style="236" customWidth="1"/>
    <col min="13" max="13" width="7.875" style="236" customWidth="1"/>
    <col min="14" max="14" width="6.875" style="236" customWidth="1"/>
    <col min="15" max="15" width="7.875" style="236" customWidth="1"/>
    <col min="16" max="16" width="2.125" style="44" customWidth="1"/>
    <col min="17" max="24" width="9" style="46"/>
    <col min="25" max="16384" width="9" style="44"/>
  </cols>
  <sheetData>
    <row r="1" spans="1:16" ht="16.350000000000001" customHeight="1" x14ac:dyDescent="0.15">
      <c r="C1" s="84" t="s">
        <v>272</v>
      </c>
    </row>
    <row r="2" spans="1:16" ht="16.350000000000001" customHeight="1" x14ac:dyDescent="0.15">
      <c r="C2" s="84"/>
    </row>
    <row r="3" spans="1:16" ht="14.1"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3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6年6月6日</v>
      </c>
      <c r="M11" s="865"/>
      <c r="N11" s="865"/>
      <c r="O11" s="866"/>
    </row>
    <row r="12" spans="1:16" ht="13.3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3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横浜市磯子区新森町1番地</v>
      </c>
      <c r="K16" s="853"/>
      <c r="L16" s="854"/>
      <c r="M16" s="854"/>
      <c r="N16" s="854"/>
      <c r="O16" s="855"/>
    </row>
    <row r="17" spans="1:48" ht="26.25" customHeight="1" x14ac:dyDescent="0.15">
      <c r="C17" s="249"/>
      <c r="D17" s="250"/>
      <c r="E17" s="250"/>
      <c r="F17" s="250"/>
      <c r="G17" s="250"/>
      <c r="H17" s="254" t="s">
        <v>7</v>
      </c>
      <c r="I17" s="254"/>
      <c r="J17" s="853" t="str">
        <f>+表紙!J40</f>
        <v>日清オイリオグループ株式会社　横浜磯子事業場　
執行役員事業場長　川邊　修</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045₋757-5030</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日清オイリオグループ株式会社　横浜磯子事業場</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2033</v>
      </c>
      <c r="N25" s="839"/>
      <c r="O25" s="840"/>
    </row>
    <row r="26" spans="1:48" ht="18" customHeight="1" x14ac:dyDescent="0.15">
      <c r="C26" s="819" t="s">
        <v>11</v>
      </c>
      <c r="D26" s="820"/>
      <c r="E26" s="821"/>
      <c r="F26" s="813" t="str">
        <f>+表紙!F49</f>
        <v>横浜市磯子区新森町1番地</v>
      </c>
      <c r="G26" s="814"/>
      <c r="H26" s="814"/>
      <c r="I26" s="814"/>
      <c r="J26" s="814"/>
      <c r="K26" s="814"/>
      <c r="L26" s="139" t="s">
        <v>172</v>
      </c>
      <c r="M26" s="259"/>
      <c r="N26" s="817" t="str">
        <f>IF(+表紙!N49="","",+表紙!N49)</f>
        <v>045-757-5050</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Ｅ09－食料品製造業</v>
      </c>
      <c r="G29" s="842"/>
      <c r="H29" s="842"/>
      <c r="I29" s="842"/>
      <c r="J29" s="370" t="s">
        <v>47</v>
      </c>
      <c r="K29" s="370"/>
      <c r="L29" s="843" t="str">
        <f>+表紙!L52</f>
        <v>植物油脂及び油粕製造業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560</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67666.799999999974</v>
      </c>
      <c r="I40" s="293" t="s">
        <v>4</v>
      </c>
      <c r="J40" s="594" t="s">
        <v>324</v>
      </c>
      <c r="K40" s="595"/>
      <c r="L40" s="596"/>
      <c r="M40" s="797">
        <f>+表紙!M63</f>
        <v>5542.9999999999991</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5542.9999999999991</v>
      </c>
      <c r="N42" s="798">
        <f>+表紙!N65</f>
        <v>0</v>
      </c>
      <c r="O42" s="197" t="s">
        <v>4</v>
      </c>
    </row>
    <row r="43" spans="1:48" ht="24.75" customHeight="1" x14ac:dyDescent="0.15">
      <c r="C43" s="191"/>
      <c r="D43" s="579" t="s">
        <v>303</v>
      </c>
      <c r="E43" s="580"/>
      <c r="F43" s="580"/>
      <c r="G43" s="581"/>
      <c r="H43" s="298">
        <f>+表紙!H66</f>
        <v>59656.1</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2.1"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35" customHeight="1" x14ac:dyDescent="0.15">
      <c r="A54" s="44"/>
      <c r="B54" s="44"/>
      <c r="C54" s="198">
        <v>3</v>
      </c>
      <c r="D54" s="577" t="s">
        <v>442</v>
      </c>
      <c r="E54" s="577"/>
      <c r="F54" s="577"/>
      <c r="G54" s="577"/>
      <c r="H54" s="577"/>
      <c r="I54" s="577"/>
      <c r="J54" s="577"/>
      <c r="K54" s="577"/>
      <c r="L54" s="577"/>
      <c r="M54" s="577"/>
      <c r="N54" s="577"/>
      <c r="O54" s="578"/>
    </row>
    <row r="55" spans="1:48" ht="28.3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3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35" customHeight="1" x14ac:dyDescent="0.15">
      <c r="A68" s="44"/>
      <c r="B68" s="44"/>
      <c r="C68" s="198"/>
      <c r="D68" s="199" t="s">
        <v>310</v>
      </c>
      <c r="E68" s="577" t="s">
        <v>408</v>
      </c>
      <c r="F68" s="577"/>
      <c r="G68" s="577"/>
      <c r="H68" s="577"/>
      <c r="I68" s="577"/>
      <c r="J68" s="577"/>
      <c r="K68" s="577"/>
      <c r="L68" s="577"/>
      <c r="M68" s="577"/>
      <c r="N68" s="577"/>
      <c r="O68" s="578"/>
    </row>
    <row r="69" spans="1:16" ht="28.35" customHeight="1" x14ac:dyDescent="0.15">
      <c r="A69" s="44"/>
      <c r="B69" s="44"/>
      <c r="C69" s="198"/>
      <c r="D69" s="199" t="s">
        <v>311</v>
      </c>
      <c r="E69" s="577" t="s">
        <v>316</v>
      </c>
      <c r="F69" s="577"/>
      <c r="G69" s="577"/>
      <c r="H69" s="577"/>
      <c r="I69" s="577"/>
      <c r="J69" s="577"/>
      <c r="K69" s="577"/>
      <c r="L69" s="577"/>
      <c r="M69" s="577"/>
      <c r="N69" s="577"/>
      <c r="O69" s="578"/>
    </row>
    <row r="70" spans="1:16" ht="28.3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2024-09-09T07:14:20Z</dcterms:modified>
</cp:coreProperties>
</file>