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R40" i="94"/>
  <c r="M41" i="94"/>
  <c r="Q41" i="94"/>
  <c r="J41" i="94"/>
  <c r="K41" i="94"/>
  <c r="L41" i="94"/>
  <c r="O41" i="94"/>
  <c r="R41" i="94"/>
  <c r="U45" i="94"/>
  <c r="Y18" i="77"/>
  <c r="P16" i="77" s="1"/>
  <c r="K50" i="94" s="1"/>
  <c r="Q38" i="94" l="1"/>
  <c r="Q37" i="94" s="1"/>
  <c r="Q19" i="94" s="1"/>
  <c r="J38" i="94"/>
  <c r="J37" i="94" s="1"/>
  <c r="J19" i="94"/>
  <c r="J14" i="94" s="1"/>
  <c r="P16" i="82"/>
  <c r="U50" i="94" s="1"/>
  <c r="R45" i="94"/>
  <c r="Q18" i="94"/>
  <c r="Q17" i="94"/>
  <c r="Q16" i="94"/>
  <c r="Q15" i="94"/>
  <c r="Q14" i="94"/>
  <c r="Q13" i="94"/>
  <c r="Q12" i="94"/>
  <c r="Q11" i="94"/>
  <c r="Q10" i="94"/>
  <c r="Q9" i="94"/>
  <c r="Q55" i="94" s="1"/>
  <c r="J18" i="94"/>
  <c r="J12" i="94"/>
  <c r="J10"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K19"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5" i="94" l="1"/>
  <c r="J17" i="94"/>
  <c r="J9" i="94"/>
  <c r="J55"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<sst xmlns="http://schemas.openxmlformats.org/spreadsheetml/2006/main" count="2837" uniqueCount="436">
  <si>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</si>
  <si>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</si>
  <si>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</si>
  <si>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</si>
  <si>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</si>
  <si>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</si>
  <si>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</si>
  <si>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</si>
  <si>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</si>
  <si>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</si>
  <si>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</si>
  <si>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</si>
  <si>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</si>
  <si>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</si>
  <si>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</si>
  <si>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</si>
  <si>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</si>
  <si>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</si>
  <si>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</si>
  <si>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</si>
  <si>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</si>
  <si>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</si>
  <si>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</si>
  <si>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</si>
  <si>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</si>
  <si>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</si>
  <si>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</si>
  <si>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</si>
  <si>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</si>
  <si>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</si>
  <si>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</si>
  <si>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</si>
  <si>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</si>
  <si>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</si>
  <si>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</si>
  <si>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</si>
  <si>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</si>
  <si>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</si>
  <si>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</si>
  <si>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</si>
  <si>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</si>
  <si>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</si>
  <si>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</si>
  <si>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</si>
  <si>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</si>
  <si>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</si>
  <si>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</si>
  <si>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</si>
  <si>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</si>
  <si>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</si>
  <si>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</si>
  <si>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</si>
  <si>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</si>
  <si>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</si>
  <si>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</si>
  <si>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</si>
  <si>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</si>
  <si>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</si>
  <si>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</si>
  <si>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</si>
  <si>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</si>
  <si>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</si>
  <si>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</si>
  <si>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</si>
  <si>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</si>
  <si>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</si>
  <si>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</si>
  <si>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</si>
  <si>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</si>
  <si>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</si>
  <si>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</si>
  <si>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</si>
  <si>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</si>
  <si>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</si>
  <si>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</si>
  <si>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</si>
  <si>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</si>
  <si>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</si>
  <si>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</si>
  <si>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</si>
  <si>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</si>
  <si>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</si>
  <si>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</si>
  <si>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</si>
  <si>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</si>
  <si>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</si>
  <si>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</si>
  <si>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</si>
  <si>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</si>
  <si>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</si>
  <si>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</si>
  <si>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</si>
  <si>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</si>
  <si>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</si>
  <si>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</si>
  <si>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</si>
  <si>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</si>
  <si>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</si>
  <si>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</si>
  <si>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</si>
  <si>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</si>
  <si>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</si>
  <si>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</si>
  <si>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</si>
  <si>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</si>
  <si>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</si>
  <si>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</si>
  <si>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</si>
  <si>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</si>
  <si>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</si>
  <si>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</si>
  <si>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</si>
  <si>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</si>
  <si>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</si>
  <si>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</si>
  <si>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</si>
  <si>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</si>
  <si>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</si>
  <si>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</si>
  <si>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</si>
  <si>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</si>
  <si>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</si>
  <si>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</si>
  <si>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</si>
  <si>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</si>
  <si>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</si>
  <si>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</si>
  <si>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</si>
  <si>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</si>
  <si>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</si>
  <si>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</si>
  <si>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</si>
  <si>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</si>
  <si>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</si>
  <si>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</si>
  <si>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</si>
  <si>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</si>
  <si>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</si>
  <si>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</si>
  <si>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</si>
  <si>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</si>
  <si>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</si>
  <si>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</si>
  <si>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</si>
  <si>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</si>
  <si>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</si>
  <si>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</si>
  <si>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</si>
  <si>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</si>
  <si>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</si>
  <si>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</si>
  <si>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</si>
  <si>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</si>
  <si>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</si>
  <si>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</si>
  <si>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</si>
  <si>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</si>
  <si>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</si>
  <si>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</si>
  <si>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</si>
  <si>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</si>
  <si>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</si>
  <si>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</si>
  <si>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</si>
  <si>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</si>
  <si>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</si>
  <si>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</si>
  <si>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</si>
  <si>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</si>
  <si>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</si>
  <si>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</si>
  <si>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</si>
  <si>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</si>
  <si>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</si>
  <si>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</si>
  <si>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</si>
  <si>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</si>
  <si>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</si>
  <si>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</si>
  <si>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</si>
  <si>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</si>
  <si>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</si>
  <si>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</si>
  <si>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</si>
  <si>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</si>
  <si>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</si>
  <si>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</si>
  <si>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</si>
  <si>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</si>
  <si>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</si>
  <si>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</si>
  <si>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</si>
  <si>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</si>
  <si>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</si>
  <si>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</si>
  <si>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</si>
  <si>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</si>
  <si>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</si>
  <si>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</si>
  <si>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</si>
  <si>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</si>
  <si>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</si>
  <si>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</si>
  <si>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</si>
  <si>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</si>
  <si>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</si>
  <si>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</si>
  <si>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</si>
  <si>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</si>
  <si>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</si>
  <si>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</si>
  <si>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</si>
  <si>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</si>
  <si>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</si>
  <si>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</si>
  <si>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</si>
  <si>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</si>
  <si>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</si>
  <si>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</si>
  <si>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</si>
  <si>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</si>
  <si>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</si>
  <si>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</si>
  <si>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</si>
  <si>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</si>
  <si>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</si>
  <si>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</si>
  <si>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</si>
  <si>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</si>
  <si>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</si>
  <si>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</si>
  <si>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</si>
  <si>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</si>
  <si>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</si>
  <si>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</si>
  <si>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</si>
  <si>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</si>
  <si>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</si>
  <si>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</si>
  <si>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</si>
  <si>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</si>
  <si>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</si>
  <si>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</si>
  <si>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</si>
  <si>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</si>
  <si>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</si>
  <si>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</si>
  <si>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</si>
  <si>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</si>
  <si>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</si>
  <si>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</si>
  <si>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</si>
  <si>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</si>
  <si>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</si>
  <si>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</si>
  <si>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</si>
  <si>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</si>
  <si>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</si>
  <si>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</si>
  <si>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</si>
  <si>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</si>
  <si>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</si>
  <si>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</si>
  <si>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</si>
  <si>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</si>
  <si>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</si>
  <si>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</si>
  <si>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</si>
  <si>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</si>
  <si>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</si>
  <si>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</si>
  <si>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</si>
  <si>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</si>
  <si>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</si>
  <si>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</si>
  <si>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</si>
  <si>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</si>
  <si>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</si>
  <si>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</si>
  <si>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</si>
  <si>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</si>
  <si>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</si>
  <si>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</si>
  <si>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</si>
  <si>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</si>
  <si>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</si>
  <si>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</si>
  <si>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</si>
  <si>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</si>
  <si>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</si>
  <si>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</si>
  <si>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</si>
  <si>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</si>
  <si>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</si>
  <si>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</si>
  <si>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</si>
  <si>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</si>
  <si>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</si>
  <si>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</si>
  <si>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</si>
  <si>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</si>
  <si>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</si>
  <si>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</si>
  <si>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</si>
  <si>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</si>
  <si>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</si>
  <si>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</si>
  <si>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</si>
  <si>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</si>
  <si>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</si>
  <si>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</si>
  <si>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</si>
  <si>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</si>
  <si>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</si>
  <si>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</si>
  <si>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</si>
  <si>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</si>
  <si>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</si>
  <si>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</si>
  <si>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</si>
  <si>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</si>
  <si>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</si>
  <si>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</si>
  <si>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</si>
  <si>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</si>
  <si>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</si>
  <si>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</si>
  <si>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</si>
  <si>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</si>
  <si>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</si>
  <si>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</si>
  <si>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</si>
  <si>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</si>
  <si>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</si>
  <si>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</si>
  <si>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</si>
  <si>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</si>
  <si>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</si>
  <si>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</si>
  <si>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</si>
  <si>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</si>
  <si>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</si>
  <si>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</si>
  <si>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</si>
  <si>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</si>
  <si>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</si>
  <si>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</si>
  <si>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</si>
  <si>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</si>
  <si>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</si>
  <si>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</si>
  <si>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</si>
  <si>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</si>
  <si>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</si>
  <si>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</si>
  <si>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</si>
  <si>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</si>
  <si>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</si>
  <si>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</si>
  <si>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</si>
  <si>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</si>
  <si>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</si>
  <si>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</si>
  <si>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</si>
  <si>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</si>
  <si>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</si>
  <si>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</si>
  <si>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</si>
  <si>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</si>
  <si>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</si>
  <si>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</si>
  <si>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</si>
  <si>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</si>
  <si>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</si>
  <si>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</si>
  <si>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</si>
  <si>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</si>
  <si>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</si>
  <si>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</si>
  <si>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</si>
  <si>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</si>
  <si>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</si>
  <si>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</si>
  <si>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</si>
  <si>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</si>
  <si>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</si>
  <si>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</si>
  <si>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</si>
  <si>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</si>
  <si>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</si>
  <si>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</si>
  <si>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</si>
  <si>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</si>
  <si>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</si>
  <si>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</si>
  <si>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</si>
  <si>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</si>
  <si>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</si>
  <si>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</si>
  <si>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</si>
  <si>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</si>
  <si>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</si>
  <si>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</si>
  <si>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</si>
  <si>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</si>
  <si>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</si>
  <si>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</si>
  <si>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</si>
  <si>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</si>
  <si>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</si>
  <si>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</si>
  <si>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</si>
  <si>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</si>
  <si>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</si>
  <si>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</si>
  <si>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</si>
  <si>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</si>
  <si>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</si>
  <si>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</si>
  <si>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</si>
  <si>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</si>
  <si>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</si>
  <si>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</si>
  <si>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</si>
  <si>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</si>
  <si>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</si>
  <si>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</si>
  <si>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</si>
  <si>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</si>
  <si>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横浜市磯子区新森町1番地</t>
    <phoneticPr fontId="3"/>
  </si>
  <si>
    <t>日清オイリオグループ株式会社　横浜磯子事業場
執行役員事業場長　川邊　修</t>
    <rPh sb="23" eb="27">
      <t>シッコウヤクイン</t>
    </rPh>
    <phoneticPr fontId="3"/>
  </si>
  <si>
    <t>045₋757-5030</t>
    <phoneticPr fontId="3"/>
  </si>
  <si>
    <t>日清オイリオグループ株式会社　横浜磯子事業場</t>
    <phoneticPr fontId="3"/>
  </si>
  <si>
    <t>045₋757-5050</t>
    <phoneticPr fontId="3"/>
  </si>
  <si>
    <t>植物油脂及び油粕製造業</t>
    <phoneticPr fontId="3"/>
  </si>
  <si>
    <t>令和6年6月6日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</si>
</sst>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96872" y="2065143"/>
          <a:ext cx="613398" cy="600674"/>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89100" y="2197100"/>
          <a:ext cx="609600" cy="63182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96872" y="2056126"/>
          <a:ext cx="613398" cy="60042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89100" y="2216150"/>
          <a:ext cx="609600" cy="62230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89100" y="2187575"/>
          <a:ext cx="609600" cy="63182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89100" y="2187575"/>
          <a:ext cx="609600" cy="63182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89100" y="2187575"/>
          <a:ext cx="609600" cy="63182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89100" y="2187575"/>
          <a:ext cx="609600" cy="63182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89100" y="2178050"/>
          <a:ext cx="609600" cy="62230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96872" y="2083431"/>
          <a:ext cx="613398" cy="600674"/>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96872" y="2074414"/>
          <a:ext cx="613398" cy="60042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89100" y="2197100"/>
          <a:ext cx="609600" cy="63182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4" zoomScaleNormal="100" zoomScaleSheetLayoutView="100" workbookViewId="0">
      <selection activeCell="M49" sqref="M49"/>
    </sheetView>
  </sheetViews>
  <sheetFormatPr defaultColWidth="9" defaultRowHeight="12"/>
  <cols>
    <col min="1" max="1" width="1.125" style="21" customWidth="1"/>
    <col min="2" max="2" width="3.375" style="21" customWidth="1"/>
    <col min="3" max="3" width="3.375" style="20" customWidth="1"/>
    <col min="4" max="4" width="3.875" style="20" customWidth="1"/>
    <col min="5" max="5" width="9.875" style="20" customWidth="1"/>
    <col min="6" max="6" width="2.875" style="20" customWidth="1"/>
    <col min="7" max="7" width="7.875" style="20" customWidth="1"/>
    <col min="8" max="8" width="13.875" style="20" customWidth="1"/>
    <col min="9" max="9" width="5.875" style="20" customWidth="1"/>
    <col min="10" max="10" width="3.875" style="20" customWidth="1"/>
    <col min="11" max="11" width="10.875" style="20" customWidth="1"/>
    <col min="12" max="12" width="9.375" style="20" customWidth="1"/>
    <col min="13" max="13" width="7.875" style="20" customWidth="1"/>
    <col min="14" max="14" width="6.875" style="20" customWidth="1"/>
    <col min="15" max="15" width="7.875" style="20" customWidth="1"/>
    <col min="16" max="16" width="2.125" style="20" customWidth="1"/>
    <col min="17" max="17" width="9" style="20"/>
    <col min="18" max="18" width="9" style="46"/>
    <col min="19" max="19" width="10.875" style="46" customWidth="1"/>
    <col min="20" max="20" width="9" style="46"/>
    <col min="21" max="21" width="13.375" style="46" customWidth="1"/>
    <col min="22" max="27" width="9" style="46"/>
    <col min="28" max="28" width="33.8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428</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3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435</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41</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431</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432</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2033</v>
      </c>
      <c r="N48" s="558"/>
      <c r="O48" s="559"/>
    </row>
    <row r="49" spans="3:48" ht="18.75" customHeight="1">
      <c r="C49" s="509" t="s">
        <v>11</v>
      </c>
      <c r="D49" s="537"/>
      <c r="E49" s="538"/>
      <c r="F49" s="567" t="s">
        <v>429</v>
      </c>
      <c r="G49" s="568"/>
      <c r="H49" s="568"/>
      <c r="I49" s="568"/>
      <c r="J49" s="568"/>
      <c r="K49" s="568"/>
      <c r="L49" s="443" t="s">
        <v>134</v>
      </c>
      <c r="M49" s="446"/>
      <c r="N49" s="560" t="s">
        <v>433</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93</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560</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539.16999999999996</v>
      </c>
      <c r="I63" s="272" t="s">
        <v>4</v>
      </c>
      <c r="J63" s="531" t="s">
        <v>228</v>
      </c>
      <c r="K63" s="532"/>
      <c r="L63" s="533"/>
      <c r="M63" s="529">
        <f>+別紙!X14</f>
        <v>539.16999999999996</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539.16999999999996</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80.84</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3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3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3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3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3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3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3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3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P29" sqref="P29"/>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0" width="9" style="48"/>
    <col min="51" max="51" width="49.8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1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3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3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71.58</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70.2</v>
      </c>
      <c r="E24" s="656"/>
      <c r="F24" s="656"/>
      <c r="G24" s="199" t="s">
        <v>158</v>
      </c>
      <c r="H24" s="627">
        <f>+F12</f>
        <v>71.58</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71.58</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71.58</v>
      </c>
      <c r="Q27" s="676"/>
      <c r="R27" s="676"/>
      <c r="S27" s="676"/>
      <c r="T27" s="52" t="s">
        <v>38</v>
      </c>
      <c r="U27" s="72"/>
      <c r="V27" s="72"/>
      <c r="Y27" s="70" t="s">
        <v>39</v>
      </c>
      <c r="Z27" s="73"/>
      <c r="AH27" s="61"/>
      <c r="AI27" s="61"/>
      <c r="AJ27" s="61"/>
      <c r="AK27" s="61"/>
      <c r="AL27" s="639">
        <f>+AH18+P27</f>
        <v>71.58</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71.58</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70.2</v>
      </c>
      <c r="E29" s="656"/>
      <c r="F29" s="656"/>
      <c r="G29" s="199" t="s">
        <v>158</v>
      </c>
      <c r="H29" s="627">
        <f>+AL27</f>
        <v>71.58</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71.58</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70.2</v>
      </c>
      <c r="E31" s="656"/>
      <c r="F31" s="656"/>
      <c r="G31" s="199" t="s">
        <v>158</v>
      </c>
      <c r="H31" s="627">
        <f>+AS24</f>
        <v>71.58</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5" zoomScaleNormal="100" workbookViewId="0">
      <selection activeCell="L29" sqref="L29"/>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0.5</v>
      </c>
      <c r="E24" s="656"/>
      <c r="F24" s="656"/>
      <c r="G24" s="199" t="s">
        <v>158</v>
      </c>
      <c r="H24" s="627">
        <f>+F12</f>
        <v>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0.01</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0.01</v>
      </c>
      <c r="Q27" s="676"/>
      <c r="R27" s="676"/>
      <c r="S27" s="676"/>
      <c r="T27" s="52" t="s">
        <v>38</v>
      </c>
      <c r="U27" s="72"/>
      <c r="V27" s="72"/>
      <c r="Y27" s="70" t="s">
        <v>39</v>
      </c>
      <c r="Z27" s="73"/>
      <c r="AH27" s="61"/>
      <c r="AI27" s="61"/>
      <c r="AJ27" s="61"/>
      <c r="AK27" s="61"/>
      <c r="AL27" s="639">
        <f>+AH18+P27</f>
        <v>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0.01</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0.5</v>
      </c>
      <c r="E29" s="656"/>
      <c r="F29" s="656"/>
      <c r="G29" s="199" t="s">
        <v>158</v>
      </c>
      <c r="H29" s="627">
        <f>+AL27</f>
        <v>0.01</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0.01</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0.5</v>
      </c>
      <c r="E31" s="656"/>
      <c r="F31" s="656"/>
      <c r="G31" s="199" t="s">
        <v>158</v>
      </c>
      <c r="H31" s="627">
        <f>+AS24</f>
        <v>0.01</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6" zoomScaleNormal="100" workbookViewId="0">
      <selection activeCell="M26" sqref="M26:M33"/>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6.07</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3.21</v>
      </c>
      <c r="E24" s="656"/>
      <c r="F24" s="656"/>
      <c r="G24" s="199" t="s">
        <v>158</v>
      </c>
      <c r="H24" s="627">
        <f>+F12</f>
        <v>6.07</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6.07</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6.07</v>
      </c>
      <c r="Q27" s="676"/>
      <c r="R27" s="676"/>
      <c r="S27" s="676"/>
      <c r="T27" s="52" t="s">
        <v>38</v>
      </c>
      <c r="U27" s="72"/>
      <c r="V27" s="72"/>
      <c r="Y27" s="70" t="s">
        <v>39</v>
      </c>
      <c r="Z27" s="73"/>
      <c r="AH27" s="61"/>
      <c r="AI27" s="61"/>
      <c r="AJ27" s="61"/>
      <c r="AK27" s="61"/>
      <c r="AL27" s="639">
        <f>+AH18+P27</f>
        <v>6.07</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6.07</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3.21</v>
      </c>
      <c r="E29" s="656"/>
      <c r="F29" s="656"/>
      <c r="G29" s="199" t="s">
        <v>158</v>
      </c>
      <c r="H29" s="627">
        <f>+AL27</f>
        <v>6.07</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6.07</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3.21</v>
      </c>
      <c r="E31" s="656"/>
      <c r="F31" s="656"/>
      <c r="G31" s="199" t="s">
        <v>158</v>
      </c>
      <c r="H31" s="627">
        <f>+AS24</f>
        <v>6.07</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6" zoomScaleNormal="100" workbookViewId="0">
      <selection activeCell="M26" sqref="M26:M33"/>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443.58</v>
      </c>
      <c r="E24" s="656"/>
      <c r="F24" s="656"/>
      <c r="G24" s="199" t="s">
        <v>158</v>
      </c>
      <c r="H24" s="627">
        <f>+F12</f>
        <v>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0.01</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0.01</v>
      </c>
      <c r="Q27" s="676"/>
      <c r="R27" s="676"/>
      <c r="S27" s="676"/>
      <c r="T27" s="52" t="s">
        <v>38</v>
      </c>
      <c r="U27" s="72"/>
      <c r="V27" s="72"/>
      <c r="Y27" s="70" t="s">
        <v>39</v>
      </c>
      <c r="Z27" s="73"/>
      <c r="AH27" s="61"/>
      <c r="AI27" s="61"/>
      <c r="AJ27" s="61"/>
      <c r="AK27" s="61"/>
      <c r="AL27" s="639">
        <f>+AH18+P27</f>
        <v>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0.01</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443.58</v>
      </c>
      <c r="E29" s="656"/>
      <c r="F29" s="656"/>
      <c r="G29" s="199" t="s">
        <v>158</v>
      </c>
      <c r="H29" s="627">
        <f>+AL27</f>
        <v>0.01</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0.01</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443.58</v>
      </c>
      <c r="E31" s="656"/>
      <c r="F31" s="656"/>
      <c r="G31" s="199" t="s">
        <v>158</v>
      </c>
      <c r="H31" s="627">
        <f>+AS24</f>
        <v>0.01</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3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3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7" zoomScaleNormal="100" workbookViewId="0">
      <selection activeCell="K30" sqref="K30"/>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3.16</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9.92</v>
      </c>
      <c r="E24" s="656"/>
      <c r="F24" s="656"/>
      <c r="G24" s="199" t="s">
        <v>158</v>
      </c>
      <c r="H24" s="627">
        <f>+F12</f>
        <v>3.16</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3.16</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3.16</v>
      </c>
      <c r="Q27" s="676"/>
      <c r="R27" s="676"/>
      <c r="S27" s="676"/>
      <c r="T27" s="52" t="s">
        <v>38</v>
      </c>
      <c r="U27" s="72"/>
      <c r="V27" s="72"/>
      <c r="Y27" s="70" t="s">
        <v>39</v>
      </c>
      <c r="Z27" s="73"/>
      <c r="AH27" s="61"/>
      <c r="AI27" s="61"/>
      <c r="AJ27" s="61"/>
      <c r="AK27" s="61"/>
      <c r="AL27" s="639">
        <f>+AH18+P27</f>
        <v>3.16</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3.16</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9.92</v>
      </c>
      <c r="E29" s="656"/>
      <c r="F29" s="656"/>
      <c r="G29" s="199" t="s">
        <v>158</v>
      </c>
      <c r="H29" s="627">
        <f>+AL27</f>
        <v>3.16</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3.16</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9.92</v>
      </c>
      <c r="E31" s="656"/>
      <c r="F31" s="656"/>
      <c r="G31" s="199" t="s">
        <v>158</v>
      </c>
      <c r="H31" s="627">
        <f>+AS24</f>
        <v>3.16</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7" zoomScaleNormal="100" workbookViewId="0">
      <selection activeCell="J30" sqref="J29:J30"/>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8.26</v>
      </c>
      <c r="E24" s="656"/>
      <c r="F24" s="656"/>
      <c r="G24" s="199" t="s">
        <v>158</v>
      </c>
      <c r="H24" s="627">
        <f>+F12</f>
        <v>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0.01</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0.01</v>
      </c>
      <c r="Q27" s="676"/>
      <c r="R27" s="676"/>
      <c r="S27" s="676"/>
      <c r="T27" s="52" t="s">
        <v>38</v>
      </c>
      <c r="U27" s="72"/>
      <c r="V27" s="72"/>
      <c r="Y27" s="70" t="s">
        <v>39</v>
      </c>
      <c r="Z27" s="73"/>
      <c r="AH27" s="61"/>
      <c r="AI27" s="61"/>
      <c r="AJ27" s="61"/>
      <c r="AK27" s="61"/>
      <c r="AL27" s="639">
        <f>+AH18+P27</f>
        <v>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0.01</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8.26</v>
      </c>
      <c r="E29" s="656"/>
      <c r="F29" s="656"/>
      <c r="G29" s="199" t="s">
        <v>158</v>
      </c>
      <c r="H29" s="627">
        <f>+AL27</f>
        <v>0.01</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0.01</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8.26</v>
      </c>
      <c r="E31" s="656"/>
      <c r="F31" s="656"/>
      <c r="G31" s="199" t="s">
        <v>158</v>
      </c>
      <c r="H31" s="627">
        <f>+AS24</f>
        <v>0.01</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6" zoomScaleNormal="100" workbookViewId="0">
      <selection activeCell="L29" sqref="L29"/>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3.5</v>
      </c>
      <c r="E24" s="656"/>
      <c r="F24" s="656"/>
      <c r="G24" s="199" t="s">
        <v>158</v>
      </c>
      <c r="H24" s="627">
        <f>+F12</f>
        <v>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0.01</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0.01</v>
      </c>
      <c r="Q27" s="676"/>
      <c r="R27" s="676"/>
      <c r="S27" s="676"/>
      <c r="T27" s="52" t="s">
        <v>38</v>
      </c>
      <c r="U27" s="72"/>
      <c r="V27" s="72"/>
      <c r="Y27" s="70" t="s">
        <v>39</v>
      </c>
      <c r="Z27" s="73"/>
      <c r="AH27" s="61"/>
      <c r="AI27" s="61"/>
      <c r="AJ27" s="61"/>
      <c r="AK27" s="61"/>
      <c r="AL27" s="639">
        <f>+AH18+P27</f>
        <v>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0.01</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3.5</v>
      </c>
      <c r="E29" s="656"/>
      <c r="F29" s="656"/>
      <c r="G29" s="199" t="s">
        <v>158</v>
      </c>
      <c r="H29" s="627">
        <f>+AL27</f>
        <v>0.01</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0.01</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3.5</v>
      </c>
      <c r="E31" s="656"/>
      <c r="F31" s="656"/>
      <c r="G31" s="199" t="s">
        <v>158</v>
      </c>
      <c r="H31" s="627">
        <f>+AS24</f>
        <v>0.01</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日清オイリオグループ株式会社　横浜磯子事業場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875" style="7" customWidth="1"/>
    <col min="4" max="4" width="4.5" style="7" customWidth="1"/>
    <col min="5" max="5" width="3.875" style="7" customWidth="1"/>
    <col min="6" max="6" width="40.875" style="7" customWidth="1"/>
    <col min="7" max="23" width="12.375" style="7" customWidth="1"/>
    <col min="24" max="24" width="12.875" style="7" customWidth="1"/>
    <col min="25" max="27" width="9.875" style="7" customWidth="1"/>
    <col min="28" max="28" width="11.8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日清オイリオグループ株式会社　横浜磯子事業場</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2.1"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70.2</v>
      </c>
      <c r="H9" s="383">
        <f>IF(OR(ｲ.特管廃酸!D24&gt;0,ｲ.特管廃酸!D24&lt;0),ｲ.特管廃酸!D24,IF(H$19&gt;0,"0",0))</f>
        <v>0.5</v>
      </c>
      <c r="I9" s="383">
        <f>IF(OR(ｳ.特管廃ｱﾙｶﾘ!D24&gt;0,ｳ.特管廃ｱﾙｶﾘ!D24&lt;0),ｳ.特管廃ｱﾙｶﾘ!D24,IF(I$19&gt;0,"0",0))</f>
        <v>0</v>
      </c>
      <c r="J9" s="383">
        <f>IF(OR(ｴ.感染性廃棄物!$D24&gt;0,ｴ.感染性廃棄物!$D24&lt;0),ｴ.感染性廃棄物!D24,IF(J$19&gt;0,"0",0))</f>
        <v>3.21</v>
      </c>
      <c r="K9" s="383">
        <f>IF(OR(ｵ.廃PCB等!$D24&gt;0,ｵ.廃PCB等!$D24&lt;0),ｵ.廃PCB等!D24,IF(K$19&gt;0,"0",0))</f>
        <v>443.58</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9.92</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8.26</v>
      </c>
      <c r="U9" s="383">
        <f>IF(OR(ｿ.有害廃酸!D24&gt;0,ｿ.有害廃酸!D24&lt;0),ｿ.有害廃酸!D24,IF(U$19&gt;0,"0",0))</f>
        <v>3.5</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539.16999999999996</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t="str">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t="str">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t="str">
        <f>IF(OR(ｾ.有害汚泥!D25&gt;0,ｾ.有害汚泥!D25&lt;0),ｾ.有害汚泥!D25,IF(T$19&gt;0,"0",0))</f>
        <v>0</v>
      </c>
      <c r="U10" s="385" t="str">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t="str">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t="str">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t="str">
        <f>IF(OR(ｾ.有害汚泥!D26&gt;0,ｾ.有害汚泥!D26&lt;0),ｾ.有害汚泥!D26,IF(T$19&gt;0,"0",0))</f>
        <v>0</v>
      </c>
      <c r="U11" s="387" t="str">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t="str">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t="str">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t="str">
        <f>IF(OR(ｾ.有害汚泥!D27&gt;0,ｾ.有害汚泥!D27&lt;0),ｾ.有害汚泥!D27,IF(T$19&gt;0,"0",0))</f>
        <v>0</v>
      </c>
      <c r="U12" s="387" t="str">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t="str">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t="str">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t="str">
        <f>IF(OR(ｾ.有害汚泥!D28&gt;0,ｾ.有害汚泥!D28&lt;0),ｾ.有害汚泥!D28,IF(T$19&gt;0,"0",0))</f>
        <v>0</v>
      </c>
      <c r="U13" s="387" t="str">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70.2</v>
      </c>
      <c r="H14" s="387">
        <f>IF(OR(ｲ.特管廃酸!D29&gt;0,ｲ.特管廃酸!D29&lt;0),ｲ.特管廃酸!D29,IF(H$19&gt;0,"0",0))</f>
        <v>0.5</v>
      </c>
      <c r="I14" s="387">
        <f>IF(OR(ｳ.特管廃ｱﾙｶﾘ!D29&gt;0,ｳ.特管廃ｱﾙｶﾘ!D29&lt;0),ｳ.特管廃ｱﾙｶﾘ!D29,IF(I$19&gt;0,"0",0))</f>
        <v>0</v>
      </c>
      <c r="J14" s="387">
        <f>IF(OR(ｴ.感染性廃棄物!$D29&gt;0,ｴ.感染性廃棄物!$D29&lt;0),ｴ.感染性廃棄物!D29,IF(J$19&gt;0,"0",0))</f>
        <v>3.21</v>
      </c>
      <c r="K14" s="387">
        <f>IF(OR(ｵ.廃PCB等!$D29&gt;0,ｵ.廃PCB等!$D29&lt;0),ｵ.廃PCB等!D29,IF(K$19&gt;0,"0",0))</f>
        <v>443.58</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9.92</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8.26</v>
      </c>
      <c r="U14" s="387">
        <f>IF(OR(ｿ.有害廃酸!D29&gt;0,ｿ.有害廃酸!D29&lt;0),ｿ.有害廃酸!D29,IF(U$19&gt;0,"0",0))</f>
        <v>3.5</v>
      </c>
      <c r="V14" s="387">
        <f>IF(OR(ﾀ.有害廃ｱﾙｶﾘ!D29&gt;0,ﾀ.有害廃ｱﾙｶﾘ!D29&lt;0),ﾀ.有害廃ｱﾙｶﾘ!D29,IF(V$19&gt;0,"0",0))</f>
        <v>0</v>
      </c>
      <c r="W14" s="388">
        <f>IF(OR(ﾁ.廃水銀等!D29&gt;0,ﾁ.廃水銀等!D29&lt;0),ﾁ.廃水銀等!D29,IF(W$19&gt;0,"0",0))</f>
        <v>0</v>
      </c>
      <c r="X14" s="389">
        <f t="shared" si="0"/>
        <v>539.16999999999996</v>
      </c>
    </row>
    <row r="15" spans="2:24" ht="24" customHeight="1">
      <c r="B15" s="173" t="s">
        <v>184</v>
      </c>
      <c r="C15" s="729" t="s">
        <v>182</v>
      </c>
      <c r="D15" s="729"/>
      <c r="E15" s="729"/>
      <c r="F15" s="730"/>
      <c r="G15" s="387" t="str">
        <f>IF(OR(ｱ.特管廃油!D30&gt;0,ｱ.特管廃油!D30&lt;0),ｱ.特管廃油!D30,IF(G$19&gt;0,"0",0))</f>
        <v>0</v>
      </c>
      <c r="H15" s="387" t="str">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t="str">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t="str">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t="str">
        <f>IF(OR(ｾ.有害汚泥!D30&gt;0,ｾ.有害汚泥!D30&lt;0),ｾ.有害汚泥!D30,IF(T$19&gt;0,"0",0))</f>
        <v>0</v>
      </c>
      <c r="U15" s="387" t="str">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f>IF(OR(ｱ.特管廃油!D31&gt;0,ｱ.特管廃油!D31&lt;0),ｱ.特管廃油!D31,IF(G$19&gt;0,"0",0))</f>
        <v>70.2</v>
      </c>
      <c r="H16" s="387">
        <f>IF(OR(ｲ.特管廃酸!D31&gt;0,ｲ.特管廃酸!D31&lt;0),ｲ.特管廃酸!D31,IF(H$19&gt;0,"0",0))</f>
        <v>0.5</v>
      </c>
      <c r="I16" s="387">
        <f>IF(OR(ｳ.特管廃ｱﾙｶﾘ!D31&gt;0,ｳ.特管廃ｱﾙｶﾘ!D31&lt;0),ｳ.特管廃ｱﾙｶﾘ!D31,IF(I$19&gt;0,"0",0))</f>
        <v>0</v>
      </c>
      <c r="J16" s="387">
        <f>IF(OR(ｴ.感染性廃棄物!$D31&gt;0,ｴ.感染性廃棄物!$D31&lt;0),ｴ.感染性廃棄物!D31,IF(J$19&gt;0,"0",0))</f>
        <v>3.21</v>
      </c>
      <c r="K16" s="387">
        <f>IF(OR(ｵ.廃PCB等!$D31&gt;0,ｵ.廃PCB等!$D31&lt;0),ｵ.廃PCB等!D31,IF(K$19&gt;0,"0",0))</f>
        <v>443.58</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9.92</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8.26</v>
      </c>
      <c r="U16" s="387">
        <f>IF(OR(ｿ.有害廃酸!D31&gt;0,ｿ.有害廃酸!D31&lt;0),ｿ.有害廃酸!D31,IF(U$19&gt;0,"0",0))</f>
        <v>3.5</v>
      </c>
      <c r="V16" s="387">
        <f>IF(OR(ﾀ.有害廃ｱﾙｶﾘ!D31&gt;0,ﾀ.有害廃ｱﾙｶﾘ!D31&lt;0),ﾀ.有害廃ｱﾙｶﾘ!D31,IF(V$19&gt;0,"0",0))</f>
        <v>0</v>
      </c>
      <c r="W16" s="388">
        <f>IF(OR(ﾁ.廃水銀等!D31&gt;0,ﾁ.廃水銀等!D31&lt;0),ﾁ.廃水銀等!D31,IF(W$19&gt;0,"0",0))</f>
        <v>0</v>
      </c>
      <c r="X16" s="389">
        <f t="shared" si="0"/>
        <v>539.16999999999996</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t="str">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t="str">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t="str">
        <f>IF(OR(ｾ.有害汚泥!D32&gt;0,ｾ.有害汚泥!D32&lt;0),ｾ.有害汚泥!D32,IF(T$19&gt;0,"0",0))</f>
        <v>0</v>
      </c>
      <c r="U17" s="387" t="str">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t="str">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t="str">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t="str">
        <f>IF(OR(ｾ.有害汚泥!D33&gt;0,ｾ.有害汚泥!D33&lt;0),ｾ.有害汚泥!D33,IF(T$19&gt;0,"0",0))</f>
        <v>0</v>
      </c>
      <c r="U18" s="390" t="str">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71.58</v>
      </c>
      <c r="H19" s="393">
        <f t="shared" si="1"/>
        <v>0.01</v>
      </c>
      <c r="I19" s="393">
        <f t="shared" si="1"/>
        <v>0</v>
      </c>
      <c r="J19" s="393">
        <f t="shared" si="1"/>
        <v>6.07</v>
      </c>
      <c r="K19" s="393">
        <f t="shared" si="1"/>
        <v>0.01</v>
      </c>
      <c r="L19" s="393">
        <f t="shared" si="1"/>
        <v>0</v>
      </c>
      <c r="M19" s="393">
        <f t="shared" si="1"/>
        <v>0</v>
      </c>
      <c r="N19" s="393">
        <f t="shared" si="1"/>
        <v>0</v>
      </c>
      <c r="O19" s="393">
        <f t="shared" si="1"/>
        <v>0</v>
      </c>
      <c r="P19" s="393">
        <f t="shared" si="1"/>
        <v>0</v>
      </c>
      <c r="Q19" s="393">
        <f t="shared" si="1"/>
        <v>3.16</v>
      </c>
      <c r="R19" s="393">
        <f t="shared" si="1"/>
        <v>0</v>
      </c>
      <c r="S19" s="393">
        <f t="shared" si="1"/>
        <v>0</v>
      </c>
      <c r="T19" s="393">
        <f t="shared" si="1"/>
        <v>0.01</v>
      </c>
      <c r="U19" s="393">
        <f>+U37+U25+U23+U22+U21-U20</f>
        <v>0.01</v>
      </c>
      <c r="V19" s="393">
        <f t="shared" si="1"/>
        <v>0</v>
      </c>
      <c r="W19" s="393">
        <f>+W37+W25+W23+W22+W21-W20</f>
        <v>0</v>
      </c>
      <c r="X19" s="394">
        <f t="shared" ref="X19:X47" si="2">SUM(G19:W19)</f>
        <v>80.850000000000009</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6"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71.58</v>
      </c>
      <c r="H37" s="417">
        <f t="shared" si="7"/>
        <v>0.01</v>
      </c>
      <c r="I37" s="417">
        <f t="shared" si="7"/>
        <v>0</v>
      </c>
      <c r="J37" s="417">
        <f t="shared" si="7"/>
        <v>6.07</v>
      </c>
      <c r="K37" s="417">
        <f t="shared" si="7"/>
        <v>0.01</v>
      </c>
      <c r="L37" s="417">
        <f t="shared" si="7"/>
        <v>0</v>
      </c>
      <c r="M37" s="417">
        <f t="shared" si="7"/>
        <v>0</v>
      </c>
      <c r="N37" s="417">
        <f t="shared" si="7"/>
        <v>0</v>
      </c>
      <c r="O37" s="417">
        <f t="shared" si="7"/>
        <v>0</v>
      </c>
      <c r="P37" s="417">
        <f t="shared" si="7"/>
        <v>0</v>
      </c>
      <c r="Q37" s="417">
        <f t="shared" si="7"/>
        <v>3.16</v>
      </c>
      <c r="R37" s="417">
        <f t="shared" si="7"/>
        <v>0</v>
      </c>
      <c r="S37" s="417">
        <f t="shared" si="7"/>
        <v>0</v>
      </c>
      <c r="T37" s="417">
        <f t="shared" si="7"/>
        <v>0.01</v>
      </c>
      <c r="U37" s="417">
        <f t="shared" si="7"/>
        <v>0.01</v>
      </c>
      <c r="V37" s="417">
        <f t="shared" si="7"/>
        <v>0</v>
      </c>
      <c r="W37" s="417">
        <f>+W38+W42</f>
        <v>0</v>
      </c>
      <c r="X37" s="418">
        <f t="shared" si="2"/>
        <v>80.850000000000009</v>
      </c>
    </row>
    <row r="38" spans="2:24" ht="24" customHeight="1">
      <c r="B38" s="171"/>
      <c r="C38" s="751"/>
      <c r="D38" s="212"/>
      <c r="E38" s="210" t="s">
        <v>195</v>
      </c>
      <c r="F38" s="437"/>
      <c r="G38" s="411">
        <f t="shared" ref="G38:V38" si="8">SUM(G39:G41)</f>
        <v>71.58</v>
      </c>
      <c r="H38" s="411">
        <f t="shared" si="8"/>
        <v>0.01</v>
      </c>
      <c r="I38" s="411">
        <f t="shared" si="8"/>
        <v>0</v>
      </c>
      <c r="J38" s="411">
        <f t="shared" si="8"/>
        <v>6.07</v>
      </c>
      <c r="K38" s="411">
        <f t="shared" si="8"/>
        <v>0.01</v>
      </c>
      <c r="L38" s="411">
        <f t="shared" si="8"/>
        <v>0</v>
      </c>
      <c r="M38" s="411">
        <f t="shared" si="8"/>
        <v>0</v>
      </c>
      <c r="N38" s="411">
        <f t="shared" si="8"/>
        <v>0</v>
      </c>
      <c r="O38" s="411">
        <f t="shared" si="8"/>
        <v>0</v>
      </c>
      <c r="P38" s="411">
        <f t="shared" si="8"/>
        <v>0</v>
      </c>
      <c r="Q38" s="411">
        <f t="shared" si="8"/>
        <v>3.16</v>
      </c>
      <c r="R38" s="411">
        <f t="shared" si="8"/>
        <v>0</v>
      </c>
      <c r="S38" s="411">
        <f t="shared" si="8"/>
        <v>0</v>
      </c>
      <c r="T38" s="411">
        <f t="shared" si="8"/>
        <v>0.01</v>
      </c>
      <c r="U38" s="411">
        <f t="shared" si="8"/>
        <v>0.01</v>
      </c>
      <c r="V38" s="411">
        <f t="shared" si="8"/>
        <v>0</v>
      </c>
      <c r="W38" s="411">
        <f>SUM(W39:W41)</f>
        <v>0</v>
      </c>
      <c r="X38" s="412">
        <f t="shared" si="2"/>
        <v>80.850000000000009</v>
      </c>
    </row>
    <row r="39" spans="2:24" ht="24" customHeight="1">
      <c r="B39" s="171"/>
      <c r="C39" s="751"/>
      <c r="D39" s="213"/>
      <c r="E39" s="208"/>
      <c r="F39" s="206" t="s">
        <v>175</v>
      </c>
      <c r="G39" s="413">
        <f>+ｱ.特管廃油!$AA$28</f>
        <v>71.58</v>
      </c>
      <c r="H39" s="413">
        <f>+ｲ.特管廃酸!$AA$28</f>
        <v>0.01</v>
      </c>
      <c r="I39" s="413">
        <f>+ｳ.特管廃ｱﾙｶﾘ!$AA$28</f>
        <v>0</v>
      </c>
      <c r="J39" s="413">
        <f>+ｴ.感染性廃棄物!$AA$28</f>
        <v>6.07</v>
      </c>
      <c r="K39" s="413">
        <f>+ｵ.廃PCB等!$AA$28</f>
        <v>0.01</v>
      </c>
      <c r="L39" s="413">
        <f>+ｶ.PCB汚染物!$AA$28</f>
        <v>0</v>
      </c>
      <c r="M39" s="413">
        <f>+ｷ.PCB処理物!$AA$28</f>
        <v>0</v>
      </c>
      <c r="N39" s="413">
        <f>+ｸ.指定下水汚泥!$AA$28</f>
        <v>0</v>
      </c>
      <c r="O39" s="413">
        <f>+ｹ.有害鉱さい!$AA$28</f>
        <v>0</v>
      </c>
      <c r="P39" s="413">
        <f>+ｺ.廃石綿等!$AA$28</f>
        <v>0</v>
      </c>
      <c r="Q39" s="413">
        <f>+ｻ.有害ばいじん!$AA$28</f>
        <v>3.16</v>
      </c>
      <c r="R39" s="413">
        <f>+ｼ.有害燃え殻!$AA$28</f>
        <v>0</v>
      </c>
      <c r="S39" s="413">
        <f>+ｽ.有害廃油!$AA$28</f>
        <v>0</v>
      </c>
      <c r="T39" s="413">
        <f>+ｾ.有害汚泥!$AA$28</f>
        <v>0.01</v>
      </c>
      <c r="U39" s="413">
        <f>+ｿ.有害廃酸!$AA$28</f>
        <v>0.01</v>
      </c>
      <c r="V39" s="413">
        <f>+ﾀ.有害廃ｱﾙｶﾘ!$AA$28</f>
        <v>0</v>
      </c>
      <c r="W39" s="413">
        <f>+ﾁ.廃水銀等!$AA$28</f>
        <v>0</v>
      </c>
      <c r="X39" s="414">
        <f t="shared" si="2"/>
        <v>80.850000000000009</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71.58</v>
      </c>
      <c r="H43" s="419">
        <f>+ｲ.特管廃酸!$AL$27</f>
        <v>0.01</v>
      </c>
      <c r="I43" s="419">
        <f>+ｳ.特管廃ｱﾙｶﾘ!$AL$27</f>
        <v>0</v>
      </c>
      <c r="J43" s="419">
        <f>+ｴ.感染性廃棄物!$AL$27</f>
        <v>6.07</v>
      </c>
      <c r="K43" s="419">
        <f>+ｵ.廃PCB等!$AL$27</f>
        <v>0.01</v>
      </c>
      <c r="L43" s="419">
        <f>+ｶ.PCB汚染物!$AL$27</f>
        <v>0</v>
      </c>
      <c r="M43" s="419">
        <f>+ｷ.PCB処理物!$AL$27</f>
        <v>0</v>
      </c>
      <c r="N43" s="419">
        <f>+ｸ.指定下水汚泥!$AL$27</f>
        <v>0</v>
      </c>
      <c r="O43" s="419">
        <f>+ｹ.有害鉱さい!$AL$27</f>
        <v>0</v>
      </c>
      <c r="P43" s="419">
        <f>+ｺ.廃石綿等!$AL$27</f>
        <v>0</v>
      </c>
      <c r="Q43" s="419">
        <f>+ｻ.有害ばいじん!$AL$27</f>
        <v>3.16</v>
      </c>
      <c r="R43" s="419">
        <f>+ｼ.有害燃え殻!$AL$27</f>
        <v>0</v>
      </c>
      <c r="S43" s="419">
        <f>+ｽ.有害廃油!$AL$27</f>
        <v>0</v>
      </c>
      <c r="T43" s="419">
        <f>+ｾ.有害汚泥!$AL$27</f>
        <v>0.01</v>
      </c>
      <c r="U43" s="419">
        <f>+ｿ.有害廃酸!$AL$27</f>
        <v>0.01</v>
      </c>
      <c r="V43" s="419">
        <f>+ﾀ.有害廃ｱﾙｶﾘ!$AL$27</f>
        <v>0</v>
      </c>
      <c r="W43" s="419">
        <f>+ﾁ.廃水銀等!$AL$27</f>
        <v>0</v>
      </c>
      <c r="X43" s="420">
        <f t="shared" si="2"/>
        <v>80.850000000000009</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41" t="s">
        <v>179</v>
      </c>
      <c r="F45" s="742"/>
      <c r="G45" s="423">
        <f>+ｱ.特管廃油!$AS$24</f>
        <v>71.58</v>
      </c>
      <c r="H45" s="423">
        <f>+ｲ.特管廃酸!$AS$24</f>
        <v>0.01</v>
      </c>
      <c r="I45" s="423">
        <f>+ｳ.特管廃ｱﾙｶﾘ!$AS$24</f>
        <v>0</v>
      </c>
      <c r="J45" s="423">
        <f>+ｴ.感染性廃棄物!$AS$24</f>
        <v>6.07</v>
      </c>
      <c r="K45" s="423">
        <f>+ｵ.廃PCB等!$AS$24</f>
        <v>0.01</v>
      </c>
      <c r="L45" s="423">
        <f>+ｶ.PCB汚染物!$AS$24</f>
        <v>0</v>
      </c>
      <c r="M45" s="423">
        <f>+ｷ.PCB処理物!$AS$24</f>
        <v>0</v>
      </c>
      <c r="N45" s="423">
        <f>+ｸ.指定下水汚泥!$AS$24</f>
        <v>0</v>
      </c>
      <c r="O45" s="423">
        <f>+ｹ.有害鉱さい!$AS$24</f>
        <v>0</v>
      </c>
      <c r="P45" s="423">
        <f>+ｺ.廃石綿等!$AS$24</f>
        <v>0</v>
      </c>
      <c r="Q45" s="423">
        <f>+ｻ.有害ばいじん!$AS$24</f>
        <v>3.16</v>
      </c>
      <c r="R45" s="423">
        <f>+ｼ.有害燃え殻!$AS$24</f>
        <v>0</v>
      </c>
      <c r="S45" s="423">
        <f>+ｽ.有害廃油!$AS$24</f>
        <v>0</v>
      </c>
      <c r="T45" s="423">
        <f>+ｾ.有害汚泥!$AS$24</f>
        <v>0.01</v>
      </c>
      <c r="U45" s="423">
        <f>+ｿ.有害廃酸!$AS$24</f>
        <v>0.01</v>
      </c>
      <c r="V45" s="423">
        <f>+ﾀ.有害廃ｱﾙｶﾘ!$AS$24</f>
        <v>0</v>
      </c>
      <c r="W45" s="423">
        <f>+ﾁ.廃水銀等!$AS$24</f>
        <v>0</v>
      </c>
      <c r="X45" s="424">
        <f t="shared" si="2"/>
        <v>80.850000000000009</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8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20.100000000000001"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141.78</v>
      </c>
      <c r="H55" s="474">
        <f t="shared" ref="H55:V55" si="9">IF(H9="0",+H19+H20,+H9+H19+H20)</f>
        <v>0.51</v>
      </c>
      <c r="I55" s="474">
        <f t="shared" si="9"/>
        <v>0</v>
      </c>
      <c r="J55" s="474">
        <f t="shared" si="9"/>
        <v>9.2800000000000011</v>
      </c>
      <c r="K55" s="474">
        <f t="shared" si="9"/>
        <v>443.59</v>
      </c>
      <c r="L55" s="474">
        <f t="shared" si="9"/>
        <v>0</v>
      </c>
      <c r="M55" s="474">
        <f t="shared" si="9"/>
        <v>0</v>
      </c>
      <c r="N55" s="474">
        <f t="shared" si="9"/>
        <v>0</v>
      </c>
      <c r="O55" s="474">
        <f t="shared" si="9"/>
        <v>0</v>
      </c>
      <c r="P55" s="474">
        <f t="shared" si="9"/>
        <v>0</v>
      </c>
      <c r="Q55" s="474">
        <f t="shared" si="9"/>
        <v>13.08</v>
      </c>
      <c r="R55" s="474">
        <f t="shared" si="9"/>
        <v>0</v>
      </c>
      <c r="S55" s="474">
        <f t="shared" si="9"/>
        <v>0</v>
      </c>
      <c r="T55" s="474">
        <f t="shared" si="9"/>
        <v>8.27</v>
      </c>
      <c r="U55" s="474">
        <f t="shared" si="9"/>
        <v>3.51</v>
      </c>
      <c r="V55" s="474">
        <f t="shared" si="9"/>
        <v>0</v>
      </c>
      <c r="W55" s="474">
        <f>IF(W9="0",+W19+W20,+W9+W19+W20)</f>
        <v>0</v>
      </c>
      <c r="X55" s="475">
        <f>+X9+X19+X20</f>
        <v>620.02</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875" style="223" customWidth="1"/>
    <col min="7" max="7" width="7.5" style="223" customWidth="1"/>
    <col min="8" max="8" width="13.875" style="223" customWidth="1"/>
    <col min="9" max="9" width="5.875" style="223" customWidth="1"/>
    <col min="10" max="10" width="3.875" style="223" customWidth="1"/>
    <col min="11" max="11" width="10.875" style="223" customWidth="1"/>
    <col min="12" max="12" width="9.625" style="223" customWidth="1"/>
    <col min="13" max="13" width="7.875" style="223" customWidth="1"/>
    <col min="14" max="14" width="6.875" style="223" customWidth="1"/>
    <col min="15" max="15" width="7.875" style="223" customWidth="1"/>
    <col min="16" max="16" width="2.125" style="42" customWidth="1"/>
    <col min="17" max="24" width="9" style="44"/>
    <col min="25" max="16384" width="9" style="42"/>
  </cols>
  <sheetData>
    <row r="1" spans="1:16" ht="16.350000000000001" customHeight="1">
      <c r="C1" s="82" t="s">
        <v>204</v>
      </c>
    </row>
    <row r="2" spans="1:16" ht="16.350000000000001" customHeight="1">
      <c r="C2" s="82"/>
    </row>
    <row r="3" spans="1:16" ht="14.1"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3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3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令和6年6月6日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3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横浜市磯子区新森町1番地</v>
      </c>
      <c r="K16" s="778"/>
      <c r="L16" s="779"/>
      <c r="M16" s="779"/>
      <c r="N16" s="779"/>
      <c r="O16" s="780"/>
    </row>
    <row r="17" spans="1:17" ht="26.25" customHeight="1">
      <c r="C17" s="233"/>
      <c r="D17" s="234"/>
      <c r="E17" s="234"/>
      <c r="F17" s="234"/>
      <c r="G17" s="234"/>
      <c r="H17" s="238" t="s">
        <v>7</v>
      </c>
      <c r="I17" s="238"/>
      <c r="J17" s="778" t="str">
        <f>+表紙!J40</f>
        <v>日清オイリオグループ株式会社　横浜磯子事業場
執行役員事業場長　川邊　修</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045₋757-5030</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日清オイリオグループ株式会社　横浜磯子事業場</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2033</v>
      </c>
      <c r="N25" s="808"/>
      <c r="O25" s="809"/>
    </row>
    <row r="26" spans="1:17" ht="21" customHeight="1">
      <c r="C26" s="781" t="s">
        <v>11</v>
      </c>
      <c r="D26" s="782"/>
      <c r="E26" s="783"/>
      <c r="F26" s="812" t="str">
        <f>+表紙!F49</f>
        <v>横浜市磯子区新森町1番地</v>
      </c>
      <c r="G26" s="813"/>
      <c r="H26" s="813"/>
      <c r="I26" s="813"/>
      <c r="J26" s="813"/>
      <c r="K26" s="813"/>
      <c r="L26" s="128" t="s">
        <v>134</v>
      </c>
      <c r="M26" s="243"/>
      <c r="N26" s="835" t="str">
        <f>IF(+表紙!N49="","",+表紙!N49)</f>
        <v>045₋757-5050</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Ｅ09－食料品製造業</v>
      </c>
      <c r="G29" s="831"/>
      <c r="H29" s="831"/>
      <c r="I29" s="831"/>
      <c r="J29" s="359" t="s">
        <v>47</v>
      </c>
      <c r="K29" s="359"/>
      <c r="L29" s="837" t="str">
        <f>IF(+表紙!L52="","",+表紙!L52)</f>
        <v>植物油脂及び油粕製造業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560</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539.16999999999996</v>
      </c>
      <c r="I40" s="272" t="s">
        <v>4</v>
      </c>
      <c r="J40" s="531" t="s">
        <v>293</v>
      </c>
      <c r="K40" s="532"/>
      <c r="L40" s="533"/>
      <c r="M40" s="774">
        <f>+表紙!M63</f>
        <v>539.16999999999996</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539.16999999999996</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t="str">
        <f>IF(表紙!M69="","",表紙!M69)</f>
        <v/>
      </c>
      <c r="N46" s="335" t="s">
        <v>329</v>
      </c>
      <c r="O46" s="336"/>
    </row>
    <row r="47" spans="1:17" ht="17.25" customHeight="1">
      <c r="C47" s="337"/>
      <c r="D47" s="480"/>
      <c r="E47" s="481"/>
      <c r="F47" s="481"/>
      <c r="G47" s="481"/>
      <c r="H47" s="481"/>
      <c r="I47" s="482"/>
      <c r="J47" s="603" t="s">
        <v>413</v>
      </c>
      <c r="K47" s="604"/>
      <c r="L47" s="604"/>
      <c r="M47" s="339">
        <f>IF(表紙!M70="","",表紙!M70)</f>
        <v>80.84</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35" customHeight="1">
      <c r="A59" s="42"/>
      <c r="B59" s="42"/>
      <c r="C59" s="185">
        <v>3</v>
      </c>
      <c r="D59" s="517" t="s">
        <v>416</v>
      </c>
      <c r="E59" s="517"/>
      <c r="F59" s="517"/>
      <c r="G59" s="517"/>
      <c r="H59" s="517"/>
      <c r="I59" s="517"/>
      <c r="J59" s="517"/>
      <c r="K59" s="517"/>
      <c r="L59" s="517"/>
      <c r="M59" s="517"/>
      <c r="N59" s="517"/>
      <c r="O59" s="518"/>
    </row>
    <row r="60" spans="1:48" ht="28.3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3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35" customHeight="1">
      <c r="A73" s="42"/>
      <c r="B73" s="42"/>
      <c r="C73" s="185"/>
      <c r="D73" s="186" t="s">
        <v>236</v>
      </c>
      <c r="E73" s="517" t="s">
        <v>378</v>
      </c>
      <c r="F73" s="517"/>
      <c r="G73" s="517"/>
      <c r="H73" s="517"/>
      <c r="I73" s="517"/>
      <c r="J73" s="517"/>
      <c r="K73" s="517"/>
      <c r="L73" s="517"/>
      <c r="M73" s="517"/>
      <c r="N73" s="517"/>
      <c r="O73" s="518"/>
    </row>
    <row r="74" spans="1:15" ht="28.35" customHeight="1">
      <c r="A74" s="42"/>
      <c r="B74" s="42"/>
      <c r="C74" s="185"/>
      <c r="D74" s="186" t="s">
        <v>237</v>
      </c>
      <c r="E74" s="517" t="s">
        <v>241</v>
      </c>
      <c r="F74" s="517"/>
      <c r="G74" s="517"/>
      <c r="H74" s="517"/>
      <c r="I74" s="517"/>
      <c r="J74" s="517"/>
      <c r="K74" s="517"/>
      <c r="L74" s="517"/>
      <c r="M74" s="517"/>
      <c r="N74" s="517"/>
      <c r="O74" s="518"/>
    </row>
    <row r="75" spans="1:15" ht="28.3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2024-09-09T07:14:53Z</dcterms:modified>
</cp:coreProperties>
</file>