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36" i="94"/>
  <c r="AA44" i="94"/>
  <c r="K226" i="95" s="1"/>
  <c r="K202" i="98" s="1"/>
  <c r="AA28" i="94"/>
  <c r="H32" i="94"/>
  <c r="H31" i="94" s="1"/>
  <c r="H26" i="94" s="1"/>
  <c r="H27" i="94" s="1"/>
  <c r="H38" i="94"/>
  <c r="H37" i="94" s="1"/>
  <c r="O38" i="94"/>
  <c r="O37" i="94" s="1"/>
  <c r="O19" i="94" s="1"/>
  <c r="O10" i="94" s="1"/>
  <c r="AK27" i="82"/>
  <c r="X32" i="94"/>
  <c r="X31" i="94" s="1"/>
  <c r="X26" i="94" s="1"/>
  <c r="X27" i="94" s="1"/>
  <c r="X18" i="82"/>
  <c r="O16" i="83"/>
  <c r="Y50" i="94" s="1"/>
  <c r="X21" i="83"/>
  <c r="AK27" i="83"/>
  <c r="O9" i="94"/>
  <c r="O55" i="94" s="1"/>
  <c r="O14" i="94"/>
  <c r="O12" i="94"/>
  <c r="X21" i="78"/>
  <c r="O16" i="79"/>
  <c r="R50" i="94" s="1"/>
  <c r="X21" i="89"/>
  <c r="F12" i="83"/>
  <c r="O18"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O16" i="74"/>
  <c r="H50" i="94" s="1"/>
  <c r="X21" i="74"/>
  <c r="X21" i="81"/>
  <c r="O16" i="81"/>
  <c r="S50" i="94" s="1"/>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<sst xmlns="http://schemas.openxmlformats.org/spreadsheetml/2006/main" count="3178" uniqueCount="465">
  <si>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</si>
  <si>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</si>
  <si>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</si>
  <si>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</si>
  <si>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</si>
  <si>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</si>
  <si>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</si>
  <si>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</si>
  <si>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</si>
  <si>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</si>
  <si>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</si>
  <si>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</si>
  <si>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</si>
  <si>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</si>
  <si>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</si>
  <si>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</si>
  <si>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</si>
  <si>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</si>
  <si>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</si>
  <si>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</si>
  <si>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</si>
  <si>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</si>
  <si>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</si>
  <si>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</si>
  <si>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</si>
  <si>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</si>
  <si>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</si>
  <si>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</si>
  <si>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</si>
  <si>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</si>
  <si>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</si>
  <si>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</si>
  <si>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</si>
  <si>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</si>
  <si>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</si>
  <si>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</si>
  <si>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</si>
  <si>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</si>
  <si>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</si>
  <si>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</si>
  <si>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</si>
  <si>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</si>
  <si>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</si>
  <si>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</si>
  <si>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</si>
  <si>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</si>
  <si>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</si>
  <si>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</si>
  <si>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</si>
  <si>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</si>
  <si>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</si>
  <si>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</si>
  <si>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</si>
  <si>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</si>
  <si>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</si>
  <si>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</si>
  <si>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</si>
  <si>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</si>
  <si>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</si>
  <si>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</si>
  <si>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</si>
  <si>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</si>
  <si>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</si>
  <si>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</si>
  <si>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</si>
  <si>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</si>
  <si>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</si>
  <si>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</si>
  <si>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</si>
  <si>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</si>
  <si>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</si>
  <si>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</si>
  <si>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</si>
  <si>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</si>
  <si>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</si>
  <si>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</si>
  <si>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</si>
  <si>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</si>
  <si>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</si>
  <si>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</si>
  <si>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</si>
  <si>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</si>
  <si>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</si>
  <si>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</si>
  <si>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</si>
  <si>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</si>
  <si>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</si>
  <si>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</si>
  <si>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</si>
  <si>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</si>
  <si>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</si>
  <si>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</si>
  <si>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</si>
  <si>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</si>
  <si>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</si>
  <si>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</si>
  <si>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</si>
  <si>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</si>
  <si>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</si>
  <si>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</si>
  <si>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</si>
  <si>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</si>
  <si>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</si>
  <si>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</si>
  <si>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</si>
  <si>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</si>
  <si>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</si>
  <si>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</si>
  <si>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</si>
  <si>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</si>
  <si>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</si>
  <si>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</si>
  <si>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</si>
  <si>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</si>
  <si>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</si>
  <si>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</si>
  <si>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</si>
  <si>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</si>
  <si>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</si>
  <si>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</si>
  <si>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</si>
  <si>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</si>
  <si>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</si>
  <si>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</si>
  <si>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</si>
  <si>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</si>
  <si>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</si>
  <si>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</si>
  <si>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</si>
  <si>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</si>
  <si>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</si>
  <si>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</si>
  <si>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</si>
  <si>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</si>
  <si>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</si>
  <si>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</si>
  <si>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</si>
  <si>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</si>
  <si>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</si>
  <si>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</si>
  <si>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</si>
  <si>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</si>
  <si>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</si>
  <si>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</si>
  <si>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</si>
  <si>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</si>
  <si>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</si>
  <si>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</si>
  <si>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</si>
  <si>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</si>
  <si>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</si>
  <si>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</si>
  <si>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</si>
  <si>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</si>
  <si>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</si>
  <si>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</si>
  <si>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</si>
  <si>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</si>
  <si>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</si>
  <si>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</si>
  <si>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</si>
  <si>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</si>
  <si>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</si>
  <si>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</si>
  <si>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</si>
  <si>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</si>
  <si>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</si>
  <si>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</si>
  <si>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</si>
  <si>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</si>
  <si>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</si>
  <si>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</si>
  <si>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</si>
  <si>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</si>
  <si>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</si>
  <si>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</si>
  <si>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</si>
  <si>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</si>
  <si>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</si>
  <si>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</si>
  <si>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</si>
  <si>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</si>
  <si>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</si>
  <si>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</si>
  <si>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</si>
  <si>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</si>
  <si>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</si>
  <si>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</si>
  <si>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</si>
  <si>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</si>
  <si>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</si>
  <si>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</si>
  <si>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</si>
  <si>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</si>
  <si>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</si>
  <si>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</si>
  <si>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</si>
  <si>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</si>
  <si>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</si>
  <si>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</si>
  <si>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</si>
  <si>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</si>
  <si>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</si>
  <si>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</si>
  <si>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</si>
  <si>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</si>
  <si>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</si>
  <si>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</si>
  <si>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</si>
  <si>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</si>
  <si>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</si>
  <si>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</si>
  <si>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</si>
  <si>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</si>
  <si>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</si>
  <si>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</si>
  <si>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</si>
  <si>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</si>
  <si>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</si>
  <si>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</si>
  <si>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</si>
  <si>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</si>
  <si>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</si>
  <si>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</si>
  <si>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</si>
  <si>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</si>
  <si>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</si>
  <si>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</si>
  <si>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</si>
  <si>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</si>
  <si>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</si>
  <si>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</si>
  <si>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</si>
  <si>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</si>
  <si>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</si>
  <si>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</si>
  <si>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</si>
  <si>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</si>
  <si>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</si>
  <si>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</si>
  <si>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</si>
  <si>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</si>
  <si>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</si>
  <si>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</si>
  <si>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</si>
  <si>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</si>
  <si>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</si>
  <si>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</si>
  <si>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</si>
  <si>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</si>
  <si>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</si>
  <si>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</si>
  <si>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</si>
  <si>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</si>
  <si>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</si>
  <si>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</si>
  <si>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</si>
  <si>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</si>
  <si>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</si>
  <si>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</si>
  <si>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</si>
  <si>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</si>
  <si>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</si>
  <si>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</si>
  <si>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</si>
  <si>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</si>
  <si>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</si>
  <si>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</si>
  <si>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</si>
  <si>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</si>
  <si>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</si>
  <si>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</si>
  <si>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</si>
  <si>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</si>
  <si>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</si>
  <si>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</si>
  <si>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</si>
  <si>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</si>
  <si>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</si>
  <si>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</si>
  <si>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</si>
  <si>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</si>
  <si>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</si>
  <si>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</si>
  <si>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</si>
  <si>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</si>
  <si>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</si>
  <si>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</si>
  <si>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</si>
  <si>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</si>
  <si>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</si>
  <si>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</si>
  <si>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</si>
  <si>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</si>
  <si>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</si>
  <si>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</si>
  <si>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</si>
  <si>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</si>
  <si>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</si>
  <si>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</si>
  <si>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</si>
  <si>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</si>
  <si>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</si>
  <si>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</si>
  <si>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</si>
  <si>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</si>
  <si>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</si>
  <si>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</si>
  <si>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</si>
  <si>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</si>
  <si>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</si>
  <si>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</si>
  <si>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</si>
  <si>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</si>
  <si>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</si>
  <si>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</si>
  <si>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</si>
  <si>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</si>
  <si>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</si>
  <si>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</si>
  <si>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</si>
  <si>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</si>
  <si>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</si>
  <si>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</si>
  <si>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</si>
  <si>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</si>
  <si>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</si>
  <si>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</si>
  <si>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</si>
  <si>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</si>
  <si>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</si>
  <si>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</si>
  <si>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</si>
  <si>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</si>
  <si>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</si>
  <si>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</si>
  <si>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</si>
  <si>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</si>
  <si>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</si>
  <si>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</si>
  <si>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</si>
  <si>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</si>
  <si>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</si>
  <si>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</si>
  <si>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</si>
  <si>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</si>
  <si>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</si>
  <si>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</si>
  <si>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</si>
  <si>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</si>
  <si>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</si>
  <si>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</si>
  <si>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</si>
  <si>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</si>
  <si>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</si>
  <si>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</si>
  <si>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</si>
  <si>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</si>
  <si>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</si>
  <si>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</si>
  <si>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</si>
  <si>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</si>
  <si>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</si>
  <si>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</si>
  <si>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</si>
  <si>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</si>
  <si>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</si>
  <si>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</si>
  <si>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</si>
  <si>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</si>
  <si>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</si>
  <si>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</si>
  <si>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</si>
  <si>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</si>
  <si>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</si>
  <si>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</si>
  <si>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</si>
  <si>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</si>
  <si>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</si>
  <si>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</si>
  <si>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</si>
  <si>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</si>
  <si>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</si>
  <si>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</si>
  <si>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</si>
  <si>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</si>
  <si>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</si>
  <si>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</si>
  <si>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</si>
  <si>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</si>
  <si>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</si>
  <si>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</si>
  <si>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</si>
  <si>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</si>
  <si>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</si>
  <si>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</si>
  <si>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</si>
  <si>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</si>
  <si>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</si>
  <si>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</si>
  <si>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</si>
  <si>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</si>
  <si>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</si>
  <si>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</si>
  <si>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</si>
  <si>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</si>
  <si>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</si>
  <si>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</si>
  <si>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</si>
  <si>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</si>
  <si>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</si>
  <si>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</si>
  <si>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</si>
  <si>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</si>
  <si>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</si>
  <si>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</si>
  <si>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</si>
  <si>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</si>
  <si>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</si>
  <si>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</si>
  <si>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</si>
  <si>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</si>
  <si>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</si>
  <si>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</si>
  <si>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</si>
  <si>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</si>
  <si>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</si>
  <si>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</si>
  <si>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</si>
  <si>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</si>
  <si>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</si>
  <si>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</si>
  <si>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</si>
  <si>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</si>
  <si>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</si>
  <si>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</si>
  <si>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</si>
  <si>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</si>
  <si>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</si>
  <si>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</si>
  <si>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</si>
  <si>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</si>
  <si>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</si>
  <si>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</si>
  <si>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</si>
  <si>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【自社】　
各工程廃水、実験廃水、生活廃水→工場内での中間処理／廃水処理施設での余剰汚泥の脱水→処理委託
【委託先】
[汚泥]　混合／脱水　→　セメント原料　　　　　[汚泥]　焼却／破砕　→　土木資材原料／セメント原料
[廃油]　混合　→　燃料　　　　　　　　　　　　　  [廃油]　焼却　→　土木資材原料／セメント原料
[廃酸]　中和／焼却　→　土木資材原料／セメント原料
[廃アルカリ]　中和　→　セメント原料
[廃プラスチック]　圧縮　→　燃料　　　　　　　　 [廃プラスチック]　破砕／焼却　→　土木資材原料
[金属くず]　破砕・切断／選別／分解洗浄　→　売却／鉄鋼原料
[ガラスくず]　破砕／分解洗浄　→　再生原料／鉄鋼原料／土木資材原料／セメント原料
[ガラスくず・コンクリートくず]　破砕　→　管理型埋立　
[木くず]　破砕　→　木製原料または燃料</t>
    <rPh sb="354" eb="357">
      <t>カンリガタ</t>
    </rPh>
    <rPh sb="357" eb="359">
      <t>ウメタテ</t>
    </rPh>
    <phoneticPr fontId="3"/>
  </si>
  <si>
    <t>鶴見企画管理部長（統括管理）
　　↓
廃棄物管理責任者
　　↓
環境安全・品質保証部（統括管理及び実務業務）
または
各部署長及び各部署廃棄物管理担当者</t>
    <rPh sb="0" eb="2">
      <t>ツルミ</t>
    </rPh>
    <rPh sb="2" eb="6">
      <t>キカクカンリ</t>
    </rPh>
    <rPh sb="6" eb="7">
      <t>ブ</t>
    </rPh>
    <rPh sb="37" eb="41">
      <t>ヒンシツホショウ</t>
    </rPh>
    <rPh sb="47" eb="48">
      <t>オヨ</t>
    </rPh>
    <rPh sb="49" eb="53">
      <t>ジツムギョウム</t>
    </rPh>
    <phoneticPr fontId="3"/>
  </si>
  <si>
    <t>①社内への周知　　
②年１回の管理者層教育で周知　
③新入社員教育、転入者受入教育で周知</t>
    <phoneticPr fontId="3"/>
  </si>
  <si>
    <t>現状の取り組みを継続</t>
    <rPh sb="0" eb="2">
      <t>ゲンジョウ</t>
    </rPh>
    <rPh sb="3" eb="4">
      <t>ト</t>
    </rPh>
    <rPh sb="5" eb="6">
      <t>ク</t>
    </rPh>
    <rPh sb="8" eb="10">
      <t>ケイゾク</t>
    </rPh>
    <phoneticPr fontId="3"/>
  </si>
  <si>
    <t>汚泥、、廃プラスチック類、ガラスくず（試薬ビン、コンクリートがら 他）、金属くず（乾電池、千地）　
木くず、廃酸、廃アルカリ、廃油、水銀使用製品　等
各部署に分別指導員を選任し、分別強化活動に取組んでいる。
また、外部協力会社（常駐以外）には個人ごみの持ち帰りを周知。</t>
    <phoneticPr fontId="3"/>
  </si>
  <si>
    <t>現状継続および分別の徹底
分別パトロールの実施</t>
    <phoneticPr fontId="3"/>
  </si>
  <si>
    <t>なし</t>
    <phoneticPr fontId="3"/>
  </si>
  <si>
    <t>①含水率の適正管理</t>
    <rPh sb="1" eb="4">
      <t>ガンスイリツ</t>
    </rPh>
    <rPh sb="5" eb="7">
      <t>テキセイ</t>
    </rPh>
    <rPh sb="7" eb="9">
      <t>カンリ</t>
    </rPh>
    <phoneticPr fontId="3"/>
  </si>
  <si>
    <t>現状継続</t>
    <phoneticPr fontId="3"/>
  </si>
  <si>
    <t>①委託処分場の視察　
②CSR報告書、自社ホームページ等での環境情報開示　
③委託業者選定に当たって再生を行なってる事業者、優良認定事業者を優先</t>
    <rPh sb="62" eb="66">
      <t>ユウリョウニンテイ</t>
    </rPh>
    <rPh sb="66" eb="69">
      <t>ジギョウシャ</t>
    </rPh>
    <phoneticPr fontId="3"/>
  </si>
  <si>
    <t>現状継続および埋立処分をゼロにしすべて再資源化する（除く特別管理産業廃棄物）</t>
    <rPh sb="7" eb="9">
      <t>ウマ</t>
    </rPh>
    <rPh sb="9" eb="11">
      <t>ショブン</t>
    </rPh>
    <rPh sb="19" eb="23">
      <t>サイシゲンカ</t>
    </rPh>
    <rPh sb="26" eb="27">
      <t>ノゾ</t>
    </rPh>
    <rPh sb="28" eb="32">
      <t>トクベツカンリ</t>
    </rPh>
    <rPh sb="32" eb="37">
      <t>サンギョウハイキブツ</t>
    </rPh>
    <phoneticPr fontId="3"/>
  </si>
  <si>
    <t>横浜市鶴見区大黒町10番1号</t>
    <phoneticPr fontId="3"/>
  </si>
  <si>
    <t>三菱ケミカル株式会社関東事業所鶴見地区
鶴見企画管理部長　　西島　勝昌</t>
    <phoneticPr fontId="3"/>
  </si>
  <si>
    <t>三菱ケミカル株式会社　関東事業所　鶴見地区</t>
    <phoneticPr fontId="3"/>
  </si>
  <si>
    <t>横浜市鶴見区大黒町１０番１号</t>
    <phoneticPr fontId="3"/>
  </si>
  <si>
    <t>045-501-1241</t>
    <phoneticPr fontId="3"/>
  </si>
  <si>
    <t>横浜市長</t>
    <phoneticPr fontId="3"/>
  </si>
  <si>
    <t>Ｅ16－化学工業</t>
    <phoneticPr fontId="3"/>
  </si>
  <si>
    <t>163  有機化学工業製品製造業</t>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</si>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</sst>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F231" sqref="F231:U23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464</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461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460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2036</v>
      </c>
      <c r="Q49" s="754"/>
      <c r="R49" s="754"/>
      <c r="S49" s="754"/>
      <c r="T49" s="754"/>
      <c r="U49" s="755"/>
    </row>
    <row r="50" spans="3:54" ht="26.25" customHeight="1" x14ac:dyDescent="0.15">
      <c r="C50" s="726" t="s">
        <v>11</v>
      </c>
      <c r="D50" s="727"/>
      <c r="E50" s="728"/>
      <c r="F50" s="737" t="s">
        <v>459</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462</v>
      </c>
      <c r="G54" s="649"/>
      <c r="H54" s="649"/>
      <c r="I54" s="649"/>
      <c r="J54" s="649"/>
      <c r="K54" s="649"/>
      <c r="L54" s="38" t="s">
        <v>48</v>
      </c>
      <c r="M54" s="38"/>
      <c r="N54" s="655" t="s">
        <v>463</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10112.1</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210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446</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2894.4000000000005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447</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2890.7999999999997</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448</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449</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450</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451</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451</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2668.4</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452</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2669</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453</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451</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451</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226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188.6</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225</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454</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221.79999999999998</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184.79999999999998</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221.79999999999998</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455</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三菱ケミカル株式会社　関東事業所　鶴見地区</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4"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2812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80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2749</v>
      </c>
      <c r="P18" s="827"/>
      <c r="Q18" s="827"/>
      <c r="R18" s="827"/>
      <c r="S18" s="67" t="s">
        <v>14</v>
      </c>
      <c r="T18"/>
      <c r="U18" s="349"/>
      <c r="V18"/>
      <c r="W18" s="233"/>
      <c r="X18" s="905">
        <f>+ROUND(AG9,1)+ROUND(AG12,1)+ROUND(AG15,1)+AG18</f>
        <v>80</v>
      </c>
      <c r="Y18" s="906"/>
      <c r="Z18" s="906"/>
      <c r="AA18" s="67" t="s">
        <v>4</v>
      </c>
      <c r="AB18" s="232"/>
      <c r="AC18" s="232"/>
      <c r="AD18" s="872"/>
      <c r="AG18" s="862">
        <f>+ROUND(AN18,1)+ROUND(AN21,1)</f>
        <v>80</v>
      </c>
      <c r="AH18" s="907"/>
      <c r="AI18" s="907"/>
      <c r="AJ18" s="907"/>
      <c r="AK18" s="59" t="s">
        <v>13</v>
      </c>
      <c r="AL18" s="70"/>
      <c r="AN18" s="423">
        <f>+ROUND(AT16,1)+ROUND(AT17,1)+ROUND(AT18,1)</f>
        <v>80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2669</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2813.1000000000004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2668.4</v>
      </c>
      <c r="G27" s="875"/>
      <c r="H27" s="234" t="s">
        <v>198</v>
      </c>
      <c r="L27" s="872"/>
      <c r="O27" s="862">
        <f>+Q30+ROUND(Q33,1)</f>
        <v>63</v>
      </c>
      <c r="P27" s="863"/>
      <c r="Q27" s="863"/>
      <c r="R27" s="863"/>
      <c r="S27" s="59" t="s">
        <v>38</v>
      </c>
      <c r="T27" s="80"/>
      <c r="U27" s="80"/>
      <c r="X27" s="78" t="s">
        <v>39</v>
      </c>
      <c r="Y27" s="81"/>
      <c r="AG27" s="68"/>
      <c r="AH27" s="68"/>
      <c r="AI27" s="68"/>
      <c r="AJ27" s="68"/>
      <c r="AK27" s="905">
        <f>+AG18+O27</f>
        <v>143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144.69999999999999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144.69999999999999</v>
      </c>
      <c r="G30" s="875"/>
      <c r="H30" s="234" t="s">
        <v>198</v>
      </c>
      <c r="L30" s="872"/>
      <c r="O30" s="71"/>
      <c r="Q30" s="862">
        <f>+ROUND(Z28,1)+ROUND(Z29,1)+ROUND(Z30,1)</f>
        <v>63</v>
      </c>
      <c r="R30" s="863"/>
      <c r="S30" s="863"/>
      <c r="T30" s="863"/>
      <c r="U30" s="59" t="s">
        <v>16</v>
      </c>
      <c r="X30" s="860" t="s">
        <v>186</v>
      </c>
      <c r="Y30" s="861"/>
      <c r="Z30" s="853"/>
      <c r="AA30" s="854"/>
      <c r="AB30" s="854"/>
      <c r="AC30" s="854"/>
      <c r="AD30" s="854"/>
      <c r="AE30" s="59" t="s">
        <v>13</v>
      </c>
      <c r="AK30" s="814">
        <v>143</v>
      </c>
      <c r="AL30" s="815"/>
      <c r="AM30" s="815"/>
      <c r="AN30" s="815"/>
      <c r="AO30" s="67" t="s">
        <v>13</v>
      </c>
      <c r="AR30" s="921"/>
      <c r="AS30" s="918"/>
      <c r="AT30" s="918"/>
      <c r="AU30" s="919"/>
    </row>
    <row r="31" spans="2:48" ht="27" customHeight="1" thickTop="1" thickBot="1" x14ac:dyDescent="0.2">
      <c r="B31" s="888" t="s">
        <v>375</v>
      </c>
      <c r="C31" s="839"/>
      <c r="D31" s="839"/>
      <c r="E31" s="840"/>
      <c r="F31" s="874">
        <v>144.69999999999999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23.3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23</v>
      </c>
      <c r="P27" s="863"/>
      <c r="Q27" s="863"/>
      <c r="R27" s="863"/>
      <c r="S27" s="59" t="s">
        <v>38</v>
      </c>
      <c r="T27" s="80"/>
      <c r="U27" s="80"/>
      <c r="X27" s="78" t="s">
        <v>39</v>
      </c>
      <c r="Y27" s="81"/>
      <c r="AG27" s="68"/>
      <c r="AH27" s="68"/>
      <c r="AI27" s="68"/>
      <c r="AJ27" s="68"/>
      <c r="AK27" s="905">
        <f>+AG18+O27</f>
        <v>23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23.3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23.3</v>
      </c>
      <c r="G30" s="875"/>
      <c r="H30" s="234" t="s">
        <v>198</v>
      </c>
      <c r="L30" s="872"/>
      <c r="O30" s="71"/>
      <c r="Q30" s="862">
        <f>+ROUND(Z28,1)+ROUND(Z29,1)+ROUND(Z30,1)</f>
        <v>23</v>
      </c>
      <c r="R30" s="863"/>
      <c r="S30" s="863"/>
      <c r="T30" s="863"/>
      <c r="U30" s="59" t="s">
        <v>16</v>
      </c>
      <c r="X30" s="860" t="s">
        <v>186</v>
      </c>
      <c r="Y30" s="861"/>
      <c r="Z30" s="853"/>
      <c r="AA30" s="854"/>
      <c r="AB30" s="854"/>
      <c r="AC30" s="854"/>
      <c r="AD30" s="854"/>
      <c r="AE30" s="59" t="s">
        <v>13</v>
      </c>
      <c r="AK30" s="814">
        <v>23</v>
      </c>
      <c r="AL30" s="815"/>
      <c r="AM30" s="815"/>
      <c r="AN30" s="815"/>
      <c r="AO30" s="67" t="s">
        <v>13</v>
      </c>
      <c r="AR30" s="921"/>
      <c r="AS30" s="918"/>
      <c r="AT30" s="918"/>
      <c r="AU30" s="919"/>
    </row>
    <row r="31" spans="2:48" ht="27" customHeight="1" thickTop="1" thickBot="1" x14ac:dyDescent="0.2">
      <c r="B31" s="888" t="s">
        <v>375</v>
      </c>
      <c r="C31" s="839"/>
      <c r="D31" s="839"/>
      <c r="E31" s="840"/>
      <c r="F31" s="874">
        <v>23.3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0.7</v>
      </c>
      <c r="P27" s="863"/>
      <c r="Q27" s="863"/>
      <c r="R27" s="863"/>
      <c r="S27" s="59" t="s">
        <v>38</v>
      </c>
      <c r="T27" s="80"/>
      <c r="U27" s="80"/>
      <c r="X27" s="78" t="s">
        <v>39</v>
      </c>
      <c r="Y27" s="81"/>
      <c r="AG27" s="68"/>
      <c r="AH27" s="68"/>
      <c r="AI27" s="68"/>
      <c r="AJ27" s="68"/>
      <c r="AK27" s="905">
        <f>+AG18+O27</f>
        <v>0.7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0.7</v>
      </c>
      <c r="G30" s="875"/>
      <c r="H30" s="234" t="s">
        <v>198</v>
      </c>
      <c r="L30" s="872"/>
      <c r="O30" s="71"/>
      <c r="Q30" s="862">
        <f>+ROUND(Z28,1)+ROUND(Z29,1)+ROUND(Z30,1)</f>
        <v>0.7</v>
      </c>
      <c r="R30" s="863"/>
      <c r="S30" s="863"/>
      <c r="T30" s="863"/>
      <c r="U30" s="59" t="s">
        <v>16</v>
      </c>
      <c r="X30" s="860" t="s">
        <v>186</v>
      </c>
      <c r="Y30" s="861"/>
      <c r="Z30" s="853"/>
      <c r="AA30" s="854"/>
      <c r="AB30" s="854"/>
      <c r="AC30" s="854"/>
      <c r="AD30" s="854"/>
      <c r="AE30" s="59" t="s">
        <v>13</v>
      </c>
      <c r="AK30" s="814">
        <v>0.7</v>
      </c>
      <c r="AL30" s="815"/>
      <c r="AM30" s="815"/>
      <c r="AN30" s="815"/>
      <c r="AO30" s="67" t="s">
        <v>13</v>
      </c>
      <c r="AR30" s="921"/>
      <c r="AS30" s="918"/>
      <c r="AT30" s="918"/>
      <c r="AU30" s="919"/>
    </row>
    <row r="31" spans="2:48" ht="27" customHeight="1" thickTop="1" thickBot="1" x14ac:dyDescent="0.2">
      <c r="B31" s="888" t="s">
        <v>375</v>
      </c>
      <c r="C31" s="839"/>
      <c r="D31" s="839"/>
      <c r="E31" s="840"/>
      <c r="F31" s="874">
        <v>0.7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0.1</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v>0.1</v>
      </c>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v>
      </c>
      <c r="P27" s="863"/>
      <c r="Q27" s="863"/>
      <c r="R27" s="863"/>
      <c r="S27" s="59" t="s">
        <v>38</v>
      </c>
      <c r="T27" s="80"/>
      <c r="U27" s="80"/>
      <c r="X27" s="78" t="s">
        <v>39</v>
      </c>
      <c r="Y27" s="81"/>
      <c r="AG27" s="68"/>
      <c r="AH27" s="68"/>
      <c r="AI27" s="68"/>
      <c r="AJ27" s="68"/>
      <c r="AK27" s="905">
        <f>+AG18+O27</f>
        <v>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30.4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v>
      </c>
      <c r="G30" s="875"/>
      <c r="H30" s="234" t="s">
        <v>198</v>
      </c>
      <c r="L30" s="872"/>
      <c r="O30" s="71"/>
      <c r="Q30" s="862">
        <f>+ROUND(Z28,1)+ROUND(Z29,1)+ROUND(Z30,1)</f>
        <v>30</v>
      </c>
      <c r="R30" s="863"/>
      <c r="S30" s="863"/>
      <c r="T30" s="863"/>
      <c r="U30" s="59" t="s">
        <v>16</v>
      </c>
      <c r="X30" s="860" t="s">
        <v>186</v>
      </c>
      <c r="Y30" s="861"/>
      <c r="Z30" s="853"/>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30.4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16</v>
      </c>
      <c r="P27" s="863"/>
      <c r="Q27" s="863"/>
      <c r="R27" s="863"/>
      <c r="S27" s="59" t="s">
        <v>38</v>
      </c>
      <c r="T27" s="80"/>
      <c r="U27" s="80"/>
      <c r="X27" s="78" t="s">
        <v>39</v>
      </c>
      <c r="Y27" s="81"/>
      <c r="AG27" s="68"/>
      <c r="AH27" s="68"/>
      <c r="AI27" s="68"/>
      <c r="AJ27" s="68"/>
      <c r="AK27" s="905">
        <f>+AG18+O27</f>
        <v>16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16.5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v>
      </c>
      <c r="G30" s="875"/>
      <c r="H30" s="234" t="s">
        <v>198</v>
      </c>
      <c r="L30" s="872"/>
      <c r="O30" s="71"/>
      <c r="Q30" s="862">
        <f>+ROUND(Z28,1)+ROUND(Z29,1)+ROUND(Z30,1)</f>
        <v>16</v>
      </c>
      <c r="R30" s="863"/>
      <c r="S30" s="863"/>
      <c r="T30" s="863"/>
      <c r="U30" s="59" t="s">
        <v>16</v>
      </c>
      <c r="X30" s="860" t="s">
        <v>186</v>
      </c>
      <c r="Y30" s="861"/>
      <c r="Z30" s="853"/>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16.5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8.8000000000000007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v>
      </c>
      <c r="P27" s="863"/>
      <c r="Q27" s="863"/>
      <c r="R27" s="863"/>
      <c r="S27" s="59" t="s">
        <v>38</v>
      </c>
      <c r="T27" s="80"/>
      <c r="U27" s="80"/>
      <c r="X27" s="78" t="s">
        <v>39</v>
      </c>
      <c r="Y27" s="81"/>
      <c r="AG27" s="68"/>
      <c r="AH27" s="68"/>
      <c r="AI27" s="68"/>
      <c r="AJ27" s="68"/>
      <c r="AK27" s="905">
        <f>+AG18+O27</f>
        <v>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8.8000000000000007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7.8</v>
      </c>
      <c r="G30" s="875"/>
      <c r="H30" s="234" t="s">
        <v>198</v>
      </c>
      <c r="L30" s="872"/>
      <c r="O30" s="71"/>
      <c r="Q30" s="862">
        <f>+ROUND(Z28,1)+ROUND(Z29,1)+ROUND(Z30,1)</f>
        <v>8</v>
      </c>
      <c r="R30" s="863"/>
      <c r="S30" s="863"/>
      <c r="T30" s="863"/>
      <c r="U30" s="59" t="s">
        <v>16</v>
      </c>
      <c r="X30" s="860" t="s">
        <v>186</v>
      </c>
      <c r="Y30" s="861"/>
      <c r="Z30" s="853"/>
      <c r="AA30" s="854"/>
      <c r="AB30" s="854"/>
      <c r="AC30" s="854"/>
      <c r="AD30" s="854"/>
      <c r="AE30" s="59" t="s">
        <v>13</v>
      </c>
      <c r="AK30" s="814">
        <v>7</v>
      </c>
      <c r="AL30" s="815"/>
      <c r="AM30" s="815"/>
      <c r="AN30" s="815"/>
      <c r="AO30" s="67" t="s">
        <v>13</v>
      </c>
      <c r="AR30" s="921"/>
      <c r="AS30" s="918"/>
      <c r="AT30" s="918"/>
      <c r="AU30" s="919"/>
    </row>
    <row r="31" spans="2:48" ht="27" customHeight="1" thickTop="1" thickBot="1" x14ac:dyDescent="0.2">
      <c r="B31" s="888" t="s">
        <v>375</v>
      </c>
      <c r="C31" s="839"/>
      <c r="D31" s="839"/>
      <c r="E31" s="840"/>
      <c r="F31" s="874">
        <v>7.8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三菱ケミカル株式会社　関東事業所　鶴見地区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6" zoomScale="80" zoomScaleNormal="80" workbookViewId="0">
      <selection activeCell="AA37" sqref="AA37"/>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三菱ケミカル株式会社　関東事業所　鶴見地区</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2813.1000000000004</v>
      </c>
      <c r="I9" s="507">
        <f>IF(OR(ｳ.廃油!F24&gt;0,ｳ.廃油!F24&lt;0),ｳ.廃油!F24,IF(I$19&gt;0,"0",0))</f>
        <v>23.3</v>
      </c>
      <c r="J9" s="507">
        <f>IF(OR(ｴ.廃酸!$F24&gt;0,ｴ.廃酸!$F24&lt;0),ｴ.廃酸!F24,IF(J$19&gt;0,"0",0))</f>
        <v>0.7</v>
      </c>
      <c r="K9" s="507">
        <f>IF(OR(ｵ.廃ｱﾙｶﾘ!$F24&gt;0,ｵ.廃ｱﾙｶﾘ!$F24&lt;0),ｵ.廃ｱﾙｶﾘ!F24,IF(K$19&gt;0,"0",0))</f>
        <v>0.1</v>
      </c>
      <c r="L9" s="507">
        <f>IF(OR(ｶ.廃ﾌﾟﾗ類!F24&gt;0,ｶ.廃ﾌﾟﾗ類!F24&lt;0),ｶ.廃ﾌﾟﾗ類!F24,IF(L$19&gt;0,"0",0))</f>
        <v>30.4</v>
      </c>
      <c r="M9" s="507">
        <f>IF(OR(ｷ.紙くず!F24&gt;0,ｷ.紙くず!F24&lt;0),ｷ.紙くず!F24,IF(M$19&gt;0,"0",0))</f>
        <v>0</v>
      </c>
      <c r="N9" s="507">
        <f>IF(OR(ｸ.木くず!F24&gt;0,ｸ.木くず!F24&lt;0),ｸ.木くず!F24,IF(N$19&gt;0,"0",0))</f>
        <v>1.5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16.5</v>
      </c>
      <c r="T9" s="507">
        <f>IF(OR(ｾ.ｶﾞﾗｽ･ｺﾝｸﾘ･陶磁器くず!F24&gt;0,ｾ.ｶﾞﾗｽ･ｺﾝｸﾘ･陶磁器くず!F24&lt;0),ｾ.ｶﾞﾗｽ･ｺﾝｸﾘ･陶磁器くず!F24,IF(T$19&gt;0,"0",0))</f>
        <v>8.8000000000000007</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2894.4000000000005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2668.4</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2668.4</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144.69999999999999</v>
      </c>
      <c r="I14" s="513">
        <f>IF(OR(ｳ.廃油!F29&gt;0,ｳ.廃油!F29&lt;0),ｳ.廃油!F29,IF(I$19&gt;0,"0",0))</f>
        <v>23.3</v>
      </c>
      <c r="J14" s="513">
        <f>IF(OR(ｴ.廃酸!$F29&gt;0,ｴ.廃酸!$F29&lt;0),ｴ.廃酸!F29,IF(J$19&gt;0,"0",0))</f>
        <v>0.7</v>
      </c>
      <c r="K14" s="513">
        <f>IF(OR(ｵ.廃ｱﾙｶﾘ!$F29&gt;0,ｵ.廃ｱﾙｶﾘ!$F29&lt;0),ｵ.廃ｱﾙｶﾘ!F29,IF(K$19&gt;0,"0",0))</f>
        <v>0.1</v>
      </c>
      <c r="L14" s="513">
        <f>IF(OR(ｶ.廃ﾌﾟﾗ類!F29&gt;0,ｶ.廃ﾌﾟﾗ類!F29&lt;0),ｶ.廃ﾌﾟﾗ類!F29,IF(L$19&gt;0,"0",0))</f>
        <v>30.4</v>
      </c>
      <c r="M14" s="513">
        <f>IF(OR(ｷ.紙くず!F29&gt;0,ｷ.紙くず!F29&lt;0),ｷ.紙くず!F29,IF(M$19&gt;0,"0",0))</f>
        <v>0</v>
      </c>
      <c r="N14" s="513">
        <f>IF(OR(ｸ.木くず!F29&gt;0,ｸ.木くず!F29&lt;0),ｸ.木くず!F29,IF(N$19&gt;0,"0",0))</f>
        <v>1.5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16.5</v>
      </c>
      <c r="T14" s="513">
        <f>IF(OR(ｾ.ｶﾞﾗｽ･ｺﾝｸﾘ･陶磁器くず!F29&gt;0,ｾ.ｶﾞﾗｽ･ｺﾝｸﾘ･陶磁器くず!F29&lt;0),ｾ.ｶﾞﾗｽ･ｺﾝｸﾘ･陶磁器くず!F29,IF(T$19&gt;0,"0",0))</f>
        <v>8.8000000000000007</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226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144.69999999999999</v>
      </c>
      <c r="I15" s="513">
        <f>IF(OR(ｳ.廃油!F30&gt;0,ｳ.廃油!F30&lt;0),ｳ.廃油!F30,IF(I$19&gt;0,"0",0))</f>
        <v>23.3</v>
      </c>
      <c r="J15" s="513">
        <f>IF(OR(ｴ.廃酸!$F30&gt;0,ｴ.廃酸!$F30&lt;0),ｴ.廃酸!F30,IF(J$19&gt;0,"0",0))</f>
        <v>0.7</v>
      </c>
      <c r="K15" s="513">
        <f>IF(OR(ｵ.廃ｱﾙｶﾘ!$F30&gt;0,ｵ.廃ｱﾙｶﾘ!$F30&lt;0),ｵ.廃ｱﾙｶﾘ!F30,IF(K$19&gt;0,"0",0))</f>
        <v>0.1</v>
      </c>
      <c r="L15" s="513">
        <f>IF(OR(ｶ.廃ﾌﾟﾗ類!F30&gt;0,ｶ.廃ﾌﾟﾗ類!F30&lt;0),ｶ.廃ﾌﾟﾗ類!F30,IF(L$19&gt;0,"0",0))</f>
        <v>11</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v>
      </c>
      <c r="T15" s="513">
        <f>IF(OR(ｾ.ｶﾞﾗｽ･ｺﾝｸﾘ･陶磁器くず!F30&gt;0,ｾ.ｶﾞﾗｽ･ｺﾝｸﾘ･陶磁器くず!F30&lt;0),ｾ.ｶﾞﾗｽ･ｺﾝｸﾘ･陶磁器くず!F30,IF(T$19&gt;0,"0",0))</f>
        <v>7.8</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188.6</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144.69999999999999</v>
      </c>
      <c r="I16" s="513">
        <f>IF(OR(ｳ.廃油!F31&gt;0,ｳ.廃油!F31&lt;0),ｳ.廃油!F31,IF(I$19&gt;0,"0",0))</f>
        <v>23.3</v>
      </c>
      <c r="J16" s="513">
        <f>IF(OR(ｴ.廃酸!$F31&gt;0,ｴ.廃酸!$F31&lt;0),ｴ.廃酸!F31,IF(J$19&gt;0,"0",0))</f>
        <v>0.7</v>
      </c>
      <c r="K16" s="513">
        <f>IF(OR(ｵ.廃ｱﾙｶﾘ!$F31&gt;0,ｵ.廃ｱﾙｶﾘ!$F31&lt;0),ｵ.廃ｱﾙｶﾘ!F31,IF(K$19&gt;0,"0",0))</f>
        <v>0.1</v>
      </c>
      <c r="L16" s="513">
        <f>IF(OR(ｶ.廃ﾌﾟﾗ類!F31&gt;0,ｶ.廃ﾌﾟﾗ類!F31&lt;0),ｶ.廃ﾌﾟﾗ類!F31,IF(L$19&gt;0,"0",0))</f>
        <v>30.4</v>
      </c>
      <c r="M16" s="513">
        <f>IF(OR(ｷ.紙くず!F31&gt;0,ｷ.紙くず!F31&lt;0),ｷ.紙くず!F31,IF(M$19&gt;0,"0",0))</f>
        <v>0</v>
      </c>
      <c r="N16" s="513">
        <f>IF(OR(ｸ.木くず!F31&gt;0,ｸ.木くず!F31&lt;0),ｸ.木くず!F31,IF(N$19&gt;0,"0",0))</f>
        <v>1.5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16.5</v>
      </c>
      <c r="T16" s="513">
        <f>IF(OR(ｾ.ｶﾞﾗｽ･ｺﾝｸﾘ･陶磁器くず!F31&gt;0,ｾ.ｶﾞﾗｽ･ｺﾝｸﾘ･陶磁器くず!F31&lt;0),ｾ.ｶﾞﾗｽ･ｺﾝｸﾘ･陶磁器くず!F31,IF(T$19&gt;0,"0",0))</f>
        <v>7.8</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225</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2812</v>
      </c>
      <c r="I19" s="519">
        <f t="shared" si="1"/>
        <v>23</v>
      </c>
      <c r="J19" s="519">
        <f t="shared" si="1"/>
        <v>0.7</v>
      </c>
      <c r="K19" s="519">
        <f t="shared" si="1"/>
        <v>0.1</v>
      </c>
      <c r="L19" s="519">
        <f t="shared" si="1"/>
        <v>30</v>
      </c>
      <c r="M19" s="519">
        <f t="shared" si="1"/>
        <v>0</v>
      </c>
      <c r="N19" s="519">
        <f t="shared" si="1"/>
        <v>1</v>
      </c>
      <c r="O19" s="519">
        <f t="shared" si="1"/>
        <v>0</v>
      </c>
      <c r="P19" s="519">
        <f t="shared" si="1"/>
        <v>0</v>
      </c>
      <c r="Q19" s="519">
        <f t="shared" si="1"/>
        <v>0</v>
      </c>
      <c r="R19" s="519">
        <f t="shared" si="1"/>
        <v>0</v>
      </c>
      <c r="S19" s="519">
        <f t="shared" si="1"/>
        <v>16</v>
      </c>
      <c r="T19" s="519">
        <f t="shared" si="1"/>
        <v>8</v>
      </c>
      <c r="U19" s="519">
        <f t="shared" si="1"/>
        <v>0</v>
      </c>
      <c r="V19" s="519">
        <f t="shared" si="1"/>
        <v>0</v>
      </c>
      <c r="W19" s="519">
        <f t="shared" si="1"/>
        <v>0</v>
      </c>
      <c r="X19" s="519">
        <f t="shared" si="1"/>
        <v>0</v>
      </c>
      <c r="Y19" s="519">
        <f t="shared" si="1"/>
        <v>0</v>
      </c>
      <c r="Z19" s="520">
        <f t="shared" si="1"/>
        <v>0</v>
      </c>
      <c r="AA19" s="521">
        <f t="shared" ref="AA19:AA25" si="2">SUM(G19:Z19)</f>
        <v>2890.7999999999997</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2749</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2749</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80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80</v>
      </c>
    </row>
    <row r="27" spans="2:27" ht="24" customHeight="1" x14ac:dyDescent="0.15">
      <c r="B27" s="186"/>
      <c r="C27" s="947"/>
      <c r="D27" s="191" t="s">
        <v>25</v>
      </c>
      <c r="E27" s="941" t="s">
        <v>344</v>
      </c>
      <c r="F27" s="942"/>
      <c r="G27" s="539">
        <f t="shared" ref="G27:Z27" si="5">+G23-G26</f>
        <v>0</v>
      </c>
      <c r="H27" s="539">
        <f t="shared" si="5"/>
        <v>2669</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2669</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80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80</v>
      </c>
    </row>
    <row r="32" spans="2:27" ht="24" customHeight="1" x14ac:dyDescent="0.15">
      <c r="B32" s="188">
        <v>6</v>
      </c>
      <c r="C32" s="144"/>
      <c r="D32" s="250"/>
      <c r="E32" s="245" t="s">
        <v>322</v>
      </c>
      <c r="F32" s="585"/>
      <c r="G32" s="545">
        <f t="shared" ref="G32:Z32" si="7">SUM(G33:G35)</f>
        <v>0</v>
      </c>
      <c r="H32" s="545">
        <f t="shared" si="7"/>
        <v>80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80</v>
      </c>
    </row>
    <row r="33" spans="2:27" ht="24" customHeight="1" x14ac:dyDescent="0.15">
      <c r="B33" s="188" t="s">
        <v>226</v>
      </c>
      <c r="C33" s="144"/>
      <c r="D33" s="248"/>
      <c r="E33" s="243"/>
      <c r="F33" s="241" t="s">
        <v>233</v>
      </c>
      <c r="G33" s="548">
        <f>+ｱ.燃え殻!$AT$16</f>
        <v>0</v>
      </c>
      <c r="H33" s="548">
        <f>+ｲ.汚泥!$AT$16</f>
        <v>80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80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63</v>
      </c>
      <c r="I37" s="554">
        <f t="shared" si="8"/>
        <v>23</v>
      </c>
      <c r="J37" s="554">
        <f t="shared" si="8"/>
        <v>0.7</v>
      </c>
      <c r="K37" s="554">
        <f t="shared" si="8"/>
        <v>0.1</v>
      </c>
      <c r="L37" s="554">
        <f t="shared" si="8"/>
        <v>30</v>
      </c>
      <c r="M37" s="554">
        <f t="shared" si="8"/>
        <v>0</v>
      </c>
      <c r="N37" s="554">
        <f t="shared" si="8"/>
        <v>1</v>
      </c>
      <c r="O37" s="554">
        <f t="shared" si="8"/>
        <v>0</v>
      </c>
      <c r="P37" s="554">
        <f t="shared" si="8"/>
        <v>0</v>
      </c>
      <c r="Q37" s="554">
        <f t="shared" si="8"/>
        <v>0</v>
      </c>
      <c r="R37" s="554">
        <f t="shared" si="8"/>
        <v>0</v>
      </c>
      <c r="S37" s="554">
        <f t="shared" si="8"/>
        <v>16</v>
      </c>
      <c r="T37" s="554">
        <f t="shared" si="8"/>
        <v>8</v>
      </c>
      <c r="U37" s="554">
        <f t="shared" si="8"/>
        <v>0</v>
      </c>
      <c r="V37" s="554">
        <f t="shared" si="8"/>
        <v>0</v>
      </c>
      <c r="W37" s="554">
        <f t="shared" si="8"/>
        <v>0</v>
      </c>
      <c r="X37" s="554">
        <f t="shared" si="8"/>
        <v>0</v>
      </c>
      <c r="Y37" s="554">
        <f t="shared" si="8"/>
        <v>0</v>
      </c>
      <c r="Z37" s="555">
        <f t="shared" si="8"/>
        <v>0</v>
      </c>
      <c r="AA37" s="556">
        <f t="shared" si="4"/>
        <v>141.80000000000001</v>
      </c>
    </row>
    <row r="38" spans="2:27" ht="24" customHeight="1" x14ac:dyDescent="0.15">
      <c r="B38" s="186"/>
      <c r="C38" s="939"/>
      <c r="D38" s="247"/>
      <c r="E38" s="245" t="s">
        <v>319</v>
      </c>
      <c r="F38" s="585"/>
      <c r="G38" s="545">
        <f t="shared" ref="G38:Z38" si="9">SUM(G39:G41)</f>
        <v>0</v>
      </c>
      <c r="H38" s="545">
        <f t="shared" si="9"/>
        <v>63</v>
      </c>
      <c r="I38" s="545">
        <f t="shared" si="9"/>
        <v>23</v>
      </c>
      <c r="J38" s="545">
        <f t="shared" si="9"/>
        <v>0.7</v>
      </c>
      <c r="K38" s="545">
        <f t="shared" si="9"/>
        <v>0.1</v>
      </c>
      <c r="L38" s="545">
        <f t="shared" si="9"/>
        <v>30</v>
      </c>
      <c r="M38" s="545">
        <f t="shared" si="9"/>
        <v>0</v>
      </c>
      <c r="N38" s="545">
        <f t="shared" si="9"/>
        <v>1</v>
      </c>
      <c r="O38" s="545">
        <f t="shared" si="9"/>
        <v>0</v>
      </c>
      <c r="P38" s="545">
        <f t="shared" si="9"/>
        <v>0</v>
      </c>
      <c r="Q38" s="545">
        <f t="shared" si="9"/>
        <v>0</v>
      </c>
      <c r="R38" s="545">
        <f t="shared" si="9"/>
        <v>0</v>
      </c>
      <c r="S38" s="545">
        <f t="shared" si="9"/>
        <v>16</v>
      </c>
      <c r="T38" s="545">
        <f t="shared" si="9"/>
        <v>8</v>
      </c>
      <c r="U38" s="545">
        <f t="shared" si="9"/>
        <v>0</v>
      </c>
      <c r="V38" s="545">
        <f t="shared" si="9"/>
        <v>0</v>
      </c>
      <c r="W38" s="545">
        <f t="shared" si="9"/>
        <v>0</v>
      </c>
      <c r="X38" s="545">
        <f t="shared" si="9"/>
        <v>0</v>
      </c>
      <c r="Y38" s="545">
        <f t="shared" si="9"/>
        <v>0</v>
      </c>
      <c r="Z38" s="546">
        <f t="shared" si="9"/>
        <v>0</v>
      </c>
      <c r="AA38" s="547">
        <f t="shared" si="4"/>
        <v>141.80000000000001</v>
      </c>
    </row>
    <row r="39" spans="2:27" ht="24" customHeight="1" x14ac:dyDescent="0.15">
      <c r="B39" s="186"/>
      <c r="C39" s="939"/>
      <c r="D39" s="248"/>
      <c r="E39" s="243"/>
      <c r="F39" s="241" t="s">
        <v>233</v>
      </c>
      <c r="G39" s="548">
        <f>+ｱ.燃え殻!$Z$28</f>
        <v>0</v>
      </c>
      <c r="H39" s="548">
        <f>+ｲ.汚泥!$Z$28</f>
        <v>63</v>
      </c>
      <c r="I39" s="548">
        <f>+ｳ.廃油!$Z$28</f>
        <v>23</v>
      </c>
      <c r="J39" s="548">
        <f>+ｴ.廃酸!$Z$28</f>
        <v>0.7</v>
      </c>
      <c r="K39" s="548">
        <f>+ｵ.廃ｱﾙｶﾘ!$Z$28</f>
        <v>0.1</v>
      </c>
      <c r="L39" s="548">
        <f>+ｶ.廃ﾌﾟﾗ類!$Z$28</f>
        <v>30</v>
      </c>
      <c r="M39" s="548">
        <f>+ｷ.紙くず!$Z$28</f>
        <v>0</v>
      </c>
      <c r="N39" s="548">
        <f>+ｸ.木くず!$Z$28</f>
        <v>1</v>
      </c>
      <c r="O39" s="548">
        <f>+ｹ.繊維くず!$Z$28</f>
        <v>0</v>
      </c>
      <c r="P39" s="548">
        <f>+ｺ.動植物性残さ!$Z$28</f>
        <v>0</v>
      </c>
      <c r="Q39" s="548">
        <f>+ｻ.動物系固形不要物!$Z$28</f>
        <v>0</v>
      </c>
      <c r="R39" s="548">
        <f>+ｼ.ｺﾞﾑくず!$Z$28</f>
        <v>0</v>
      </c>
      <c r="S39" s="548">
        <f>+ｽ.金属くず!$Z$28</f>
        <v>16</v>
      </c>
      <c r="T39" s="548">
        <f>+ｾ.ｶﾞﾗｽ･ｺﾝｸﾘ･陶磁器くず!$Z$28</f>
        <v>8</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141.80000000000001</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143</v>
      </c>
      <c r="I43" s="557">
        <f>+ｳ.廃油!$AK$27</f>
        <v>23</v>
      </c>
      <c r="J43" s="557">
        <f>+ｴ.廃酸!$AK$27</f>
        <v>0.7</v>
      </c>
      <c r="K43" s="557">
        <f>+ｵ.廃ｱﾙｶﾘ!$AK$27</f>
        <v>0.1</v>
      </c>
      <c r="L43" s="557">
        <f>+ｶ.廃ﾌﾟﾗ類!$AK$27</f>
        <v>30</v>
      </c>
      <c r="M43" s="557">
        <f>+ｷ.紙くず!$AK$27</f>
        <v>0</v>
      </c>
      <c r="N43" s="557">
        <f>+ｸ.木くず!$AK$27</f>
        <v>1</v>
      </c>
      <c r="O43" s="557">
        <f>+ｹ.繊維くず!$AK$27</f>
        <v>0</v>
      </c>
      <c r="P43" s="557">
        <f>+ｺ.動植物性残さ!$AK$27</f>
        <v>0</v>
      </c>
      <c r="Q43" s="557">
        <f>+ｻ.動物系固形不要物!$AK$27</f>
        <v>0</v>
      </c>
      <c r="R43" s="557">
        <f>+ｼ.ｺﾞﾑくず!$AK$27</f>
        <v>0</v>
      </c>
      <c r="S43" s="557">
        <f>+ｽ.金属くず!$AK$27</f>
        <v>16</v>
      </c>
      <c r="T43" s="557">
        <f>+ｾ.ｶﾞﾗｽ･ｺﾝｸﾘ･陶磁器くず!$AK$27</f>
        <v>8</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221.79999999999998</v>
      </c>
    </row>
    <row r="44" spans="2:27" ht="24" customHeight="1" x14ac:dyDescent="0.15">
      <c r="B44" s="186"/>
      <c r="C44" s="193"/>
      <c r="D44" s="191" t="s">
        <v>188</v>
      </c>
      <c r="E44" s="941" t="s">
        <v>236</v>
      </c>
      <c r="F44" s="942"/>
      <c r="G44" s="560">
        <f>+ｱ.燃え殻!$AK$30</f>
        <v>0</v>
      </c>
      <c r="H44" s="560">
        <f>+ｲ.汚泥!$AK$30</f>
        <v>143</v>
      </c>
      <c r="I44" s="560">
        <f>+ｳ.廃油!$AK$30</f>
        <v>23</v>
      </c>
      <c r="J44" s="560">
        <f>+ｴ.廃酸!$AK$30</f>
        <v>0.7</v>
      </c>
      <c r="K44" s="560">
        <f>+ｵ.廃ｱﾙｶﾘ!$AK$30</f>
        <v>0.1</v>
      </c>
      <c r="L44" s="560">
        <f>+ｶ.廃ﾌﾟﾗ類!$AK$30</f>
        <v>10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1</v>
      </c>
      <c r="T44" s="560">
        <f>+ｾ.ｶﾞﾗｽ･ｺﾝｸﾘ･陶磁器くず!$AK$30</f>
        <v>7</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184.79999999999998</v>
      </c>
    </row>
    <row r="45" spans="2:27" ht="24" customHeight="1" x14ac:dyDescent="0.15">
      <c r="B45" s="186"/>
      <c r="C45" s="193"/>
      <c r="D45" s="584" t="s">
        <v>190</v>
      </c>
      <c r="E45" s="968" t="s">
        <v>237</v>
      </c>
      <c r="F45" s="969"/>
      <c r="G45" s="563">
        <f>+ｱ.燃え殻!$AR$24</f>
        <v>0</v>
      </c>
      <c r="H45" s="563">
        <f>+ｲ.汚泥!$AR$24</f>
        <v>143</v>
      </c>
      <c r="I45" s="563">
        <f>+ｳ.廃油!$AR$24</f>
        <v>23</v>
      </c>
      <c r="J45" s="563">
        <f>+ｴ.廃酸!$AR$24</f>
        <v>0.7</v>
      </c>
      <c r="K45" s="563">
        <f>+ｵ.廃ｱﾙｶﾘ!$AR$24</f>
        <v>0.1</v>
      </c>
      <c r="L45" s="563">
        <f>+ｶ.廃ﾌﾟﾗ類!$AR$24</f>
        <v>30</v>
      </c>
      <c r="M45" s="563">
        <f>+ｷ.紙くず!$AR$24</f>
        <v>0</v>
      </c>
      <c r="N45" s="563">
        <f>+ｸ.木くず!$AR$24</f>
        <v>1</v>
      </c>
      <c r="O45" s="563">
        <f>+ｹ.繊維くず!$AR$24</f>
        <v>0</v>
      </c>
      <c r="P45" s="563">
        <f>+ｺ.動植物性残さ!$AR$24</f>
        <v>0</v>
      </c>
      <c r="Q45" s="563">
        <f>+ｻ.動物系固形不要物!$AR$24</f>
        <v>0</v>
      </c>
      <c r="R45" s="563">
        <f>+ｼ.ｺﾞﾑくず!$AR$24</f>
        <v>0</v>
      </c>
      <c r="S45" s="563">
        <f>+ｽ.金属くず!$AR$24</f>
        <v>16</v>
      </c>
      <c r="T45" s="563">
        <f>+ｾ.ｶﾞﾗｽ･ｺﾝｸﾘ･陶磁器くず!$AR$24</f>
        <v>8</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221.79999999999998</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5625.1</v>
      </c>
      <c r="I55" s="634">
        <f t="shared" si="10"/>
        <v>46.3</v>
      </c>
      <c r="J55" s="634">
        <f t="shared" si="10"/>
        <v>1.4</v>
      </c>
      <c r="K55" s="634">
        <f t="shared" si="10"/>
        <v>0.2</v>
      </c>
      <c r="L55" s="634">
        <f t="shared" si="10"/>
        <v>60.4</v>
      </c>
      <c r="M55" s="634">
        <f t="shared" si="10"/>
        <v>0</v>
      </c>
      <c r="N55" s="634">
        <f t="shared" si="10"/>
        <v>2.5</v>
      </c>
      <c r="O55" s="634">
        <f t="shared" si="10"/>
        <v>0</v>
      </c>
      <c r="P55" s="634">
        <f t="shared" si="10"/>
        <v>0</v>
      </c>
      <c r="Q55" s="634">
        <f t="shared" si="10"/>
        <v>0</v>
      </c>
      <c r="R55" s="634">
        <f t="shared" si="10"/>
        <v>0</v>
      </c>
      <c r="S55" s="634">
        <f t="shared" si="10"/>
        <v>32.5</v>
      </c>
      <c r="T55" s="634">
        <f t="shared" si="10"/>
        <v>16.8</v>
      </c>
      <c r="U55" s="634">
        <f t="shared" si="10"/>
        <v>0</v>
      </c>
      <c r="V55" s="634">
        <f t="shared" si="10"/>
        <v>0</v>
      </c>
      <c r="W55" s="634">
        <f t="shared" si="10"/>
        <v>0</v>
      </c>
      <c r="X55" s="634">
        <f t="shared" si="10"/>
        <v>0</v>
      </c>
      <c r="Y55" s="634">
        <f t="shared" si="10"/>
        <v>0</v>
      </c>
      <c r="Z55" s="634">
        <f t="shared" si="10"/>
        <v>0</v>
      </c>
      <c r="AA55" s="633">
        <f>+AA9+AA19+AA20</f>
        <v>5785.2000000000007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28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横浜市鶴見区大黒町10番1号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三菱ケミカル株式会社関東事業所鶴見地区
鶴見企画管理部長　　西島　勝昌</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045-501-1241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三菱ケミカル株式会社　関東事業所　鶴見地区</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2036</v>
      </c>
      <c r="Q25" s="989"/>
      <c r="R25" s="989"/>
      <c r="S25" s="989"/>
      <c r="T25" s="989"/>
      <c r="U25" s="990"/>
    </row>
    <row r="26" spans="1:22" ht="26.25" customHeight="1" x14ac:dyDescent="0.15">
      <c r="C26" s="1002" t="s">
        <v>11</v>
      </c>
      <c r="D26" s="1003"/>
      <c r="E26" s="1004"/>
      <c r="F26" s="1021" t="str">
        <f>+表紙!F50</f>
        <v>横浜市鶴見区大黒町１０番１号</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Ｅ16－化学工業</v>
      </c>
      <c r="G30" s="992"/>
      <c r="H30" s="992"/>
      <c r="I30" s="992"/>
      <c r="J30" s="992"/>
      <c r="K30" s="992"/>
      <c r="L30" s="282" t="s">
        <v>48</v>
      </c>
      <c r="M30" s="282"/>
      <c r="N30" s="993" t="str">
        <f>IF(COUNTA(表紙!N54)=1,+表紙!N54,"")</f>
        <v>163  有機化学工業製品製造業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10112.1</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210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2894.4000000000005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①社内への周知　　
②年１回の管理者層教育で周知　
③新入社員教育、転入者受入教育で周知</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2890.7999999999997</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現状の取り組みを継続</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汚泥、、廃プラスチック類、ガラスくず（試薬ビン、コンクリートがら 他）、金属くず（乾電池、千地）　
木くず、廃酸、廃アルカリ、廃油、水銀使用製品　等
各部署に分別指導員を選任し、分別強化活動に取組んでいる。
また、外部協力会社（常駐以外）には個人ごみの持ち帰りを周知。</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現状継続および分別の徹底
分別パトロールの実施</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2668.4</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①含水率の適正管理</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2669</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現状継続</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226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188.6</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225</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①委託処分場の視察　
②CSR報告書、自社ホームページ等での環境情報開示　
③委託業者選定に当たって再生を行なってる事業者、優良認定事業者を優先</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221.79999999999998</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184.79999999999998</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221.79999999999998</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現状継続および埋立処分をゼロにしすべて再資源化する（除く特別管理産業廃棄物）</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2F9598E47DD84CACAD72A0449D8BE9" ma:contentTypeVersion="18" ma:contentTypeDescription="新しいドキュメントを作成します。" ma:contentTypeScope="" ma:versionID="d6310a5e24965079f9e1aa41573b2882">
  <xsd:schema xmlns:xsd="http://www.w3.org/2001/XMLSchema" xmlns:xs="http://www.w3.org/2001/XMLSchema" xmlns:p="http://schemas.microsoft.com/office/2006/metadata/properties" xmlns:ns2="29a9f73a-b17a-4b76-b96e-35d0bb045ef3" xmlns:ns3="04af1f95-395b-4930-a263-976f68ef36f3" targetNamespace="http://schemas.microsoft.com/office/2006/metadata/properties" ma:root="true" ma:fieldsID="0cd77fa283abf480d3f5432a0f6b71b3" ns2:_="" ns3:_="">
    <xsd:import namespace="29a9f73a-b17a-4b76-b96e-35d0bb045ef3"/>
    <xsd:import namespace="04af1f95-395b-4930-a263-976f68ef36f3"/>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9f73a-b17a-4b76-b96e-35d0bb045ef3"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f1f95-395b-4930-a263-976f68ef36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5f36a0-dbe0-454c-9f70-6e9c2f6ced8f}" ma:internalName="TaxCatchAll" ma:showField="CatchAllData" ma:web="04af1f95-395b-4930-a263-976f68ef36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B815C5-DE6E-4BD9-A64D-1965F56C3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9f73a-b17a-4b76-b96e-35d0bb045ef3"/>
    <ds:schemaRef ds:uri="04af1f95-395b-4930-a263-976f68ef3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B0F25D-185B-4F01-8461-0AC95E0CA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2024-07-01T11:29:20Z</dcterms:created>
  <dcterms:modified xsi:type="dcterms:W3CDTF">2024-07-01T11:29:21Z</dcterms:modified>
</cp:coreProperties>
</file>