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60" windowHeight="721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<sst xmlns="http://schemas.openxmlformats.org/spreadsheetml/2006/main" count="3175" uniqueCount="461">
  <si>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</si>
  <si>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</si>
  <si>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</si>
  <si>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</si>
  <si>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</si>
  <si>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</si>
  <si>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</si>
  <si>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</si>
  <si>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</si>
  <si>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</si>
  <si>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</si>
  <si>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</si>
  <si>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</si>
  <si>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</si>
  <si>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</si>
  <si>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</si>
  <si>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</si>
  <si>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</si>
  <si>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</si>
  <si>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</si>
  <si>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</si>
  <si>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</si>
  <si>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</si>
  <si>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</si>
  <si>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</si>
  <si>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</si>
  <si>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</si>
  <si>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</si>
  <si>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</si>
  <si>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</si>
  <si>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</si>
  <si>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</si>
  <si>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</si>
  <si>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</si>
  <si>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</si>
  <si>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</si>
  <si>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</si>
  <si>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</si>
  <si>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</si>
  <si>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</si>
  <si>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</si>
  <si>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</si>
  <si>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</si>
  <si>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</si>
  <si>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</si>
  <si>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</si>
  <si>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</si>
  <si>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</si>
  <si>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</si>
  <si>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</si>
  <si>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</si>
  <si>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</si>
  <si>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</si>
  <si>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</si>
  <si>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</si>
  <si>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</si>
  <si>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</si>
  <si>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</si>
  <si>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</si>
  <si>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</si>
  <si>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</si>
  <si>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</si>
  <si>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</si>
  <si>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</si>
  <si>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</si>
  <si>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</si>
  <si>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</si>
  <si>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</si>
  <si>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</si>
  <si>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</si>
  <si>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</si>
  <si>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</si>
  <si>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</si>
  <si>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</si>
  <si>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</si>
  <si>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</si>
  <si>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</si>
  <si>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</si>
  <si>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</si>
  <si>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</si>
  <si>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</si>
  <si>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</si>
  <si>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</si>
  <si>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</si>
  <si>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</si>
  <si>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</si>
  <si>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</si>
  <si>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</si>
  <si>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</si>
  <si>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</si>
  <si>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</si>
  <si>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</si>
  <si>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</si>
  <si>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</si>
  <si>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</si>
  <si>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</si>
  <si>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</si>
  <si>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</si>
  <si>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</si>
  <si>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</si>
  <si>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</si>
  <si>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</si>
  <si>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</si>
  <si>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</si>
  <si>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</si>
  <si>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</si>
  <si>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</si>
  <si>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</si>
  <si>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</si>
  <si>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</si>
  <si>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</si>
  <si>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</si>
  <si>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</si>
  <si>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</si>
  <si>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</si>
  <si>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</si>
  <si>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</si>
  <si>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</si>
  <si>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</si>
  <si>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</si>
  <si>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</si>
  <si>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</si>
  <si>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</si>
  <si>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</si>
  <si>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</si>
  <si>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</si>
  <si>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</si>
  <si>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</si>
  <si>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</si>
  <si>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</si>
  <si>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</si>
  <si>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</si>
  <si>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</si>
  <si>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</si>
  <si>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</si>
  <si>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</si>
  <si>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</si>
  <si>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</si>
  <si>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</si>
  <si>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</si>
  <si>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</si>
  <si>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</si>
  <si>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</si>
  <si>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</si>
  <si>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</si>
  <si>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</si>
  <si>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</si>
  <si>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</si>
  <si>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</si>
  <si>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</si>
  <si>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</si>
  <si>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</si>
  <si>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</si>
  <si>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</si>
  <si>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</si>
  <si>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</si>
  <si>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</si>
  <si>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</si>
  <si>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</si>
  <si>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</si>
  <si>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</si>
  <si>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</si>
  <si>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</si>
  <si>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</si>
  <si>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</si>
  <si>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</si>
  <si>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</si>
  <si>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</si>
  <si>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</si>
  <si>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</si>
  <si>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</si>
  <si>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</si>
  <si>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</si>
  <si>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</si>
  <si>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</si>
  <si>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</si>
  <si>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</si>
  <si>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</si>
  <si>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</si>
  <si>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</si>
  <si>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</si>
  <si>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</si>
  <si>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</si>
  <si>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</si>
  <si>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</si>
  <si>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</si>
  <si>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</si>
  <si>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</si>
  <si>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</si>
  <si>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</si>
  <si>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</si>
  <si>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</si>
  <si>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</si>
  <si>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</si>
  <si>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</si>
  <si>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</si>
  <si>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</si>
  <si>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</si>
  <si>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</si>
  <si>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</si>
  <si>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</si>
  <si>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</si>
  <si>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</si>
  <si>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</si>
  <si>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</si>
  <si>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</si>
  <si>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</si>
  <si>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</si>
  <si>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</si>
  <si>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</si>
  <si>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</si>
  <si>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</si>
  <si>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</si>
  <si>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</si>
  <si>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</si>
  <si>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</si>
  <si>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</si>
  <si>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</si>
  <si>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</si>
  <si>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</si>
  <si>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</si>
  <si>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</si>
  <si>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</si>
  <si>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</si>
  <si>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</si>
  <si>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</si>
  <si>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</si>
  <si>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</si>
  <si>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</si>
  <si>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</si>
  <si>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</si>
  <si>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</si>
  <si>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</si>
  <si>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</si>
  <si>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</si>
  <si>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</si>
  <si>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</si>
  <si>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</si>
  <si>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</si>
  <si>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</si>
  <si>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</si>
  <si>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</si>
  <si>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</si>
  <si>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</si>
  <si>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</si>
  <si>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</si>
  <si>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</si>
  <si>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</si>
  <si>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</si>
  <si>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</si>
  <si>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</si>
  <si>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</si>
  <si>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</si>
  <si>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</si>
  <si>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</si>
  <si>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</si>
  <si>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</si>
  <si>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</si>
  <si>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</si>
  <si>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</si>
  <si>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</si>
  <si>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</si>
  <si>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</si>
  <si>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</si>
  <si>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</si>
  <si>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</si>
  <si>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</si>
  <si>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</si>
  <si>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</si>
  <si>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</si>
  <si>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</si>
  <si>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</si>
  <si>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</si>
  <si>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</si>
  <si>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</si>
  <si>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</si>
  <si>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</si>
  <si>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</si>
  <si>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</si>
  <si>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</si>
  <si>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</si>
  <si>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</si>
  <si>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</si>
  <si>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</si>
  <si>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</si>
  <si>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</si>
  <si>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</si>
  <si>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</si>
  <si>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</si>
  <si>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</si>
  <si>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</si>
  <si>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</si>
  <si>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</si>
  <si>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</si>
  <si>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</si>
  <si>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</si>
  <si>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</si>
  <si>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</si>
  <si>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</si>
  <si>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</si>
  <si>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</si>
  <si>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</si>
  <si>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</si>
  <si>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</si>
  <si>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</si>
  <si>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</si>
  <si>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</si>
  <si>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</si>
  <si>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</si>
  <si>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</si>
  <si>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</si>
  <si>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</si>
  <si>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</si>
  <si>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</si>
  <si>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</si>
  <si>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</si>
  <si>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</si>
  <si>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</si>
  <si>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</si>
  <si>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</si>
  <si>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</si>
  <si>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</si>
  <si>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</si>
  <si>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</si>
  <si>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</si>
  <si>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</si>
  <si>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</si>
  <si>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</si>
  <si>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</si>
  <si>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</si>
  <si>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</si>
  <si>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</si>
  <si>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</si>
  <si>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</si>
  <si>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</si>
  <si>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</si>
  <si>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</si>
  <si>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</si>
  <si>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</si>
  <si>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</si>
  <si>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</si>
  <si>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</si>
  <si>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</si>
  <si>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</si>
  <si>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</si>
  <si>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</si>
  <si>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</si>
  <si>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</si>
  <si>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</si>
  <si>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</si>
  <si>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</si>
  <si>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</si>
  <si>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</si>
  <si>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</si>
  <si>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</si>
  <si>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</si>
  <si>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</si>
  <si>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</si>
  <si>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</si>
  <si>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</si>
  <si>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</si>
  <si>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</si>
  <si>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</si>
  <si>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</si>
  <si>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</si>
  <si>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</si>
  <si>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</si>
  <si>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</si>
  <si>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</si>
  <si>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</si>
  <si>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</si>
  <si>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</si>
  <si>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</si>
  <si>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</si>
  <si>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</si>
  <si>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</si>
  <si>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</si>
  <si>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</si>
  <si>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</si>
  <si>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</si>
  <si>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</si>
  <si>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</si>
  <si>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</si>
  <si>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</si>
  <si>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</si>
  <si>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</si>
  <si>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</si>
  <si>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</si>
  <si>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</si>
  <si>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</si>
  <si>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</si>
  <si>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</si>
  <si>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</si>
  <si>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</si>
  <si>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</si>
  <si>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</si>
  <si>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</si>
  <si>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</si>
  <si>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</si>
  <si>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</si>
  <si>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</si>
  <si>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</si>
  <si>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</si>
  <si>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</si>
  <si>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</si>
  <si>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</si>
  <si>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</si>
  <si>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</si>
  <si>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</si>
  <si>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</si>
  <si>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</si>
  <si>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</si>
  <si>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</si>
  <si>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</si>
  <si>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</si>
  <si>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</si>
  <si>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</si>
  <si>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</si>
  <si>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</si>
  <si>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</si>
  <si>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</si>
  <si>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</si>
  <si>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</si>
  <si>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</si>
  <si>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</si>
  <si>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</si>
  <si>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</si>
  <si>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</si>
  <si>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</si>
  <si>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</si>
  <si>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</si>
  <si>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</si>
  <si>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</si>
  <si>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</si>
  <si>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</si>
  <si>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</si>
  <si>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</si>
  <si>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</si>
  <si>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</si>
  <si>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</si>
  <si>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</si>
  <si>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</si>
  <si>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</si>
  <si>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</si>
  <si>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</si>
  <si>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横浜市保土ケ谷区川島町522番地</t>
    <phoneticPr fontId="3"/>
  </si>
  <si>
    <t>横浜市水道局西谷浄水場 場長 木下　昌也</t>
    <phoneticPr fontId="3"/>
  </si>
  <si>
    <t>045（371）5335</t>
    <phoneticPr fontId="3"/>
  </si>
  <si>
    <t>横浜市水道局　西谷浄水場</t>
    <phoneticPr fontId="3"/>
  </si>
  <si>
    <t>飲料水の製造・供給</t>
    <phoneticPr fontId="3"/>
  </si>
  <si>
    <t>上水道事業では、市内給水量や、降雨による濁度上昇、日照に伴う原水中の生物等の増加など環境条件により処理状況が異なる。これらに起因する汚泥量を制御、抑制することは非常に困難である。しかし、pHコントールによる凝集剤の注入量削減や、活性炭の効率的な注入を行い汚泥発生量の減量に努めている。</t>
    <phoneticPr fontId="3"/>
  </si>
  <si>
    <t>市民生活に直結し清浄、豊富、低廉な飲料水を供給するため浄水場において処理水量を減量することは容易でない。そのため、設備更新時において薬品等を有効に活用できるプロセスの導入を予定している。</t>
    <phoneticPr fontId="3"/>
  </si>
  <si>
    <t>廃棄物の分別収集を行って、適正な委託処理を行っている。</t>
    <phoneticPr fontId="3"/>
  </si>
  <si>
    <t>排水処理システムの見直しも含めた検討を行い、汚泥の減量化を図っていく。</t>
    <phoneticPr fontId="3"/>
  </si>
  <si>
    <t>昨年と引き続き、脱水ケーキはセメント原料、改良土、園芸土として再資源化する。</t>
    <phoneticPr fontId="3"/>
  </si>
  <si>
    <t>84人</t>
    <phoneticPr fontId="3"/>
  </si>
  <si>
    <t>汚泥の処理委託の中で、脱水ケーキはセメント原料、改良土、園芸土として再資源化している。</t>
    <phoneticPr fontId="3"/>
  </si>
  <si>
    <t>浄水処理量　156,000m3/日　程度</t>
    <phoneticPr fontId="3"/>
  </si>
  <si>
    <t>令和  ６年  ６月  19日</t>
    <phoneticPr fontId="3"/>
  </si>
  <si>
    <t xml:space="preserve">○西谷浄水場および工業用水発生汚泥⇒貯泥・濃縮工程⇒脱水工程⇒園芸土等に資源化
〇汚泥⇒埋立
○廃油⇒油水分離⇒再生
○廃酸⇒中和⇒埋立
○廃プラスチック類⇒破砕⇒再資源化
○木くず⇒破砕⇒再資源化
○金属くず⇒破砕⇒再資源化
○ガラス・コンクリート・陶磁器くず⇒破砕⇒再資源化
○がれき⇒破砕⇒埋立
○混合廃棄物その他⇒破砕・選別⇒再資源化・埋立
</t>
    <phoneticPr fontId="3"/>
  </si>
  <si>
    <t xml:space="preserve">西谷浄水場長⇔浄水維持係長⇔浄水維持係（担当者）⇔排水処理運転管理委託（総括責任者）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</si>
</sst>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3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3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98" zoomScaleNormal="115" zoomScaleSheetLayoutView="98" workbookViewId="0">
      <selection activeCell="F62" sqref="F62:U72"/>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458</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2044</v>
      </c>
      <c r="Q49" s="726"/>
      <c r="R49" s="726"/>
      <c r="S49" s="726"/>
      <c r="T49" s="726"/>
      <c r="U49" s="727"/>
    </row>
    <row r="50" spans="3:54" ht="26.25" customHeight="1" x14ac:dyDescent="0.15">
      <c r="C50" s="697" t="s">
        <v>11</v>
      </c>
      <c r="D50" s="698"/>
      <c r="E50" s="699"/>
      <c r="F50" s="708" t="s">
        <v>445</v>
      </c>
      <c r="G50" s="709"/>
      <c r="H50" s="709"/>
      <c r="I50" s="709"/>
      <c r="J50" s="709"/>
      <c r="K50" s="709"/>
      <c r="L50" s="709"/>
      <c r="M50" s="709"/>
      <c r="N50" s="592" t="s">
        <v>172</v>
      </c>
      <c r="O50" s="595"/>
      <c r="P50" s="596"/>
      <c r="Q50" s="712" t="s">
        <v>447</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144</v>
      </c>
      <c r="G54" s="793"/>
      <c r="H54" s="793"/>
      <c r="I54" s="793"/>
      <c r="J54" s="793"/>
      <c r="K54" s="793"/>
      <c r="L54" s="38" t="s">
        <v>48</v>
      </c>
      <c r="M54" s="38"/>
      <c r="N54" s="797" t="s">
        <v>449</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t="s">
        <v>457</v>
      </c>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t="s">
        <v>455</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459</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460</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9</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33638.6</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450</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9</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39307</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451</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452</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453</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36614.6</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36395.800000000003</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456</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42307</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42052</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454</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横浜市水道局　西谷浄水場</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F26" sqref="F26:G2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39170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3000</v>
      </c>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33534.400000000001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42000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42170</v>
      </c>
      <c r="P27" s="881"/>
      <c r="Q27" s="881"/>
      <c r="R27" s="881"/>
      <c r="S27" s="59" t="s">
        <v>38</v>
      </c>
      <c r="T27" s="80"/>
      <c r="U27" s="80"/>
      <c r="X27" s="78" t="s">
        <v>39</v>
      </c>
      <c r="Y27" s="81"/>
      <c r="AG27" s="68"/>
      <c r="AH27" s="68"/>
      <c r="AI27" s="68"/>
      <c r="AJ27" s="68"/>
      <c r="AK27" s="831">
        <f>+AG18+O27</f>
        <v>42170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42000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36510.400000000001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42000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36342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170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v>
      </c>
      <c r="P27" s="881"/>
      <c r="Q27" s="881"/>
      <c r="R27" s="881"/>
      <c r="S27" s="59" t="s">
        <v>38</v>
      </c>
      <c r="T27" s="80"/>
      <c r="U27" s="80"/>
      <c r="X27" s="78" t="s">
        <v>39</v>
      </c>
      <c r="Y27" s="81"/>
      <c r="AG27" s="68"/>
      <c r="AH27" s="68"/>
      <c r="AI27" s="68"/>
      <c r="AJ27" s="68"/>
      <c r="AK27" s="831">
        <f>+AG18+O27</f>
        <v>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5"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30</v>
      </c>
      <c r="P27" s="881"/>
      <c r="Q27" s="881"/>
      <c r="R27" s="881"/>
      <c r="S27" s="59" t="s">
        <v>38</v>
      </c>
      <c r="T27" s="80"/>
      <c r="U27" s="80"/>
      <c r="X27" s="78" t="s">
        <v>39</v>
      </c>
      <c r="Y27" s="81"/>
      <c r="AG27" s="68"/>
      <c r="AH27" s="68"/>
      <c r="AI27" s="68"/>
      <c r="AJ27" s="68"/>
      <c r="AK27" s="831">
        <f>+AG18+O27</f>
        <v>30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0.6</v>
      </c>
      <c r="G29" s="837"/>
      <c r="H29" s="234" t="s">
        <v>198</v>
      </c>
      <c r="L29" s="845"/>
      <c r="O29" s="71"/>
      <c r="P29" s="163"/>
      <c r="Q29" s="66" t="s">
        <v>183</v>
      </c>
      <c r="R29" s="842" t="s">
        <v>33</v>
      </c>
      <c r="S29" s="884"/>
      <c r="T29" s="884"/>
      <c r="U29" s="885"/>
      <c r="V29" s="63"/>
      <c r="W29" s="82"/>
      <c r="X29" s="889" t="s">
        <v>315</v>
      </c>
      <c r="Y29" s="890"/>
      <c r="Z29" s="833">
        <v>30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10.4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v>
      </c>
      <c r="P27" s="881"/>
      <c r="Q27" s="881"/>
      <c r="R27" s="881"/>
      <c r="S27" s="59" t="s">
        <v>38</v>
      </c>
      <c r="T27" s="80"/>
      <c r="U27" s="80"/>
      <c r="X27" s="78" t="s">
        <v>39</v>
      </c>
      <c r="Y27" s="81"/>
      <c r="AG27" s="68"/>
      <c r="AH27" s="68"/>
      <c r="AI27" s="68"/>
      <c r="AJ27" s="68"/>
      <c r="AK27" s="831">
        <f>+AG18+O27</f>
        <v>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10.4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10.4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15.9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15</v>
      </c>
      <c r="P27" s="881"/>
      <c r="Q27" s="881"/>
      <c r="R27" s="881"/>
      <c r="S27" s="59" t="s">
        <v>38</v>
      </c>
      <c r="T27" s="80"/>
      <c r="U27" s="80"/>
      <c r="X27" s="78" t="s">
        <v>39</v>
      </c>
      <c r="Y27" s="81"/>
      <c r="AG27" s="68"/>
      <c r="AH27" s="68"/>
      <c r="AI27" s="68"/>
      <c r="AJ27" s="68"/>
      <c r="AK27" s="831">
        <f>+AG18+O27</f>
        <v>15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15.9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15.9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6"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21.200000000000003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21</v>
      </c>
      <c r="P27" s="881"/>
      <c r="Q27" s="881"/>
      <c r="R27" s="881"/>
      <c r="S27" s="59" t="s">
        <v>38</v>
      </c>
      <c r="T27" s="80"/>
      <c r="U27" s="80"/>
      <c r="X27" s="78" t="s">
        <v>39</v>
      </c>
      <c r="Y27" s="81"/>
      <c r="AG27" s="68"/>
      <c r="AH27" s="68"/>
      <c r="AI27" s="68"/>
      <c r="AJ27" s="68"/>
      <c r="AK27" s="831">
        <f>+AG18+O27</f>
        <v>21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21.200000000000003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21.1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1</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8"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45.7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50</v>
      </c>
      <c r="P27" s="881"/>
      <c r="Q27" s="881"/>
      <c r="R27" s="881"/>
      <c r="S27" s="59" t="s">
        <v>38</v>
      </c>
      <c r="T27" s="80"/>
      <c r="U27" s="80"/>
      <c r="X27" s="78" t="s">
        <v>39</v>
      </c>
      <c r="Y27" s="81"/>
      <c r="AG27" s="68"/>
      <c r="AH27" s="68"/>
      <c r="AI27" s="68"/>
      <c r="AJ27" s="68"/>
      <c r="AK27" s="831">
        <f>+AG18+O27</f>
        <v>50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45.7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50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25"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L42" sqref="L4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横浜市水道局　西谷浄水場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v>
      </c>
      <c r="P27" s="881"/>
      <c r="Q27" s="881"/>
      <c r="R27" s="881"/>
      <c r="S27" s="59" t="s">
        <v>38</v>
      </c>
      <c r="T27" s="80"/>
      <c r="U27" s="80"/>
      <c r="X27" s="78" t="s">
        <v>39</v>
      </c>
      <c r="Y27" s="81"/>
      <c r="AG27" s="68"/>
      <c r="AH27" s="68"/>
      <c r="AI27" s="68"/>
      <c r="AJ27" s="68"/>
      <c r="AK27" s="831">
        <f>+AG18+O27</f>
        <v>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4</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80" zoomScaleNormal="80" workbookViewId="0">
      <selection activeCell="H24" sqref="H24"/>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横浜市水道局　西谷浄水場</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33534.400000000001</v>
      </c>
      <c r="I9" s="507">
        <f>IF(OR(ｳ.廃油!F24&gt;0,ｳ.廃油!F24&lt;0),ｳ.廃油!F24,IF(I$19&gt;0,"0",0))</f>
        <v>1.4</v>
      </c>
      <c r="J9" s="507">
        <f>IF(OR(ｴ.廃酸!$F24&gt;0,ｴ.廃酸!$F24&lt;0),ｴ.廃酸!F24,IF(J$19&gt;0,"0",0))</f>
        <v>0.6</v>
      </c>
      <c r="K9" s="507">
        <f>IF(OR(ｵ.廃ｱﾙｶﾘ!$F24&gt;0,ｵ.廃ｱﾙｶﾘ!$F24&lt;0),ｵ.廃ｱﾙｶﾘ!F24,IF(K$19&gt;0,"0",0))</f>
        <v>0</v>
      </c>
      <c r="L9" s="507">
        <f>IF(OR(ｶ.廃ﾌﾟﾗ類!F24&gt;0,ｶ.廃ﾌﾟﾗ類!F24&lt;0),ｶ.廃ﾌﾟﾗ類!F24,IF(L$19&gt;0,"0",0))</f>
        <v>5</v>
      </c>
      <c r="M9" s="507">
        <f>IF(OR(ｷ.紙くず!F24&gt;0,ｷ.紙くず!F24&lt;0),ｷ.紙くず!F24,IF(M$19&gt;0,"0",0))</f>
        <v>0</v>
      </c>
      <c r="N9" s="507">
        <f>IF(OR(ｸ.木くず!F24&gt;0,ｸ.木くず!F24&lt;0),ｸ.木くず!F24,IF(N$19&gt;0,"0",0))</f>
        <v>10.4</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15.9</v>
      </c>
      <c r="T9" s="507">
        <f>IF(OR(ｾ.ｶﾞﾗｽ･ｺﾝｸﾘ･陶磁器くず!F24&gt;0,ｾ.ｶﾞﾗｽ･ｺﾝｸﾘ･陶磁器くず!F24&lt;0),ｾ.ｶﾞﾗｽ･ｺﾝｸﾘ･陶磁器くず!F24,IF(T$19&gt;0,"0",0))</f>
        <v>21.200000000000003</v>
      </c>
      <c r="U9" s="507">
        <f>IF(OR(ｿ.鉱さい!F24&gt;0,ｿ.鉱さい!F24&lt;0),ｿ.鉱さい!F24,IF(U$19&gt;0,"0",0))</f>
        <v>0</v>
      </c>
      <c r="V9" s="507">
        <f>IF(OR(ﾀ.がれき類!F24&gt;0,ﾀ.がれき類!F24&lt;0),ﾀ.がれき類!F24,IF(V$19&gt;0,"0",0))</f>
        <v>45.7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v>
      </c>
      <c r="AA9" s="509">
        <f>IF(SUM(G9:Z9)&gt;0,SUM(G9:Z9),IF(AA$19&gt;0,"0",0))</f>
        <v>33638.6</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t="str">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t="str">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36510.400000000001</v>
      </c>
      <c r="I14" s="513">
        <f>IF(OR(ｳ.廃油!F29&gt;0,ｳ.廃油!F29&lt;0),ｳ.廃油!F29,IF(I$19&gt;0,"0",0))</f>
        <v>1.4</v>
      </c>
      <c r="J14" s="513">
        <f>IF(OR(ｴ.廃酸!$F29&gt;0,ｴ.廃酸!$F29&lt;0),ｴ.廃酸!F29,IF(J$19&gt;0,"0",0))</f>
        <v>0.6</v>
      </c>
      <c r="K14" s="513">
        <f>IF(OR(ｵ.廃ｱﾙｶﾘ!$F29&gt;0,ｵ.廃ｱﾙｶﾘ!$F29&lt;0),ｵ.廃ｱﾙｶﾘ!F29,IF(K$19&gt;0,"0",0))</f>
        <v>0</v>
      </c>
      <c r="L14" s="513">
        <f>IF(OR(ｶ.廃ﾌﾟﾗ類!F29&gt;0,ｶ.廃ﾌﾟﾗ類!F29&lt;0),ｶ.廃ﾌﾟﾗ類!F29,IF(L$19&gt;0,"0",0))</f>
        <v>5</v>
      </c>
      <c r="M14" s="513">
        <f>IF(OR(ｷ.紙くず!F29&gt;0,ｷ.紙くず!F29&lt;0),ｷ.紙くず!F29,IF(M$19&gt;0,"0",0))</f>
        <v>0</v>
      </c>
      <c r="N14" s="513">
        <f>IF(OR(ｸ.木くず!F29&gt;0,ｸ.木くず!F29&lt;0),ｸ.木くず!F29,IF(N$19&gt;0,"0",0))</f>
        <v>10.4</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15.9</v>
      </c>
      <c r="T14" s="513">
        <f>IF(OR(ｾ.ｶﾞﾗｽ･ｺﾝｸﾘ･陶磁器くず!F29&gt;0,ｾ.ｶﾞﾗｽ･ｺﾝｸﾘ･陶磁器くず!F29&lt;0),ｾ.ｶﾞﾗｽ･ｺﾝｸﾘ･陶磁器くず!F29,IF(T$19&gt;0,"0",0))</f>
        <v>21.200000000000003</v>
      </c>
      <c r="U14" s="513">
        <f>IF(OR(ｿ.鉱さい!F29&gt;0,ｿ.鉱さい!F29&lt;0),ｿ.鉱さい!F29,IF(U$19&gt;0,"0",0))</f>
        <v>0</v>
      </c>
      <c r="V14" s="513">
        <f>IF(OR(ﾀ.がれき類!F29&gt;0,ﾀ.がれき類!F29&lt;0),ﾀ.がれき類!F29,IF(V$19&gt;0,"0",0))</f>
        <v>45.7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v>
      </c>
      <c r="AA14" s="515">
        <f t="shared" si="0"/>
        <v>36614.6</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t="str">
        <f>IF(OR(ｳ.廃油!F30&gt;0,ｳ.廃油!F30&lt;0),ｳ.廃油!F30,IF(I$19&gt;0,"0",0))</f>
        <v>0</v>
      </c>
      <c r="J15" s="513" t="str">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36342</v>
      </c>
      <c r="I16" s="513">
        <f>IF(OR(ｳ.廃油!F31&gt;0,ｳ.廃油!F31&lt;0),ｳ.廃油!F31,IF(I$19&gt;0,"0",0))</f>
        <v>1.4</v>
      </c>
      <c r="J16" s="513" t="str">
        <f>IF(OR(ｴ.廃酸!$F31&gt;0,ｴ.廃酸!$F31&lt;0),ｴ.廃酸!F31,IF(J$19&gt;0,"0",0))</f>
        <v>0</v>
      </c>
      <c r="K16" s="513">
        <f>IF(OR(ｵ.廃ｱﾙｶﾘ!$F31&gt;0,ｵ.廃ｱﾙｶﾘ!$F31&lt;0),ｵ.廃ｱﾙｶﾘ!F31,IF(K$19&gt;0,"0",0))</f>
        <v>0</v>
      </c>
      <c r="L16" s="513">
        <f>IF(OR(ｶ.廃ﾌﾟﾗ類!F31&gt;0,ｶ.廃ﾌﾟﾗ類!F31&lt;0),ｶ.廃ﾌﾟﾗ類!F31,IF(L$19&gt;0,"0",0))</f>
        <v>5</v>
      </c>
      <c r="M16" s="513">
        <f>IF(OR(ｷ.紙くず!F31&gt;0,ｷ.紙くず!F31&lt;0),ｷ.紙くず!F31,IF(M$19&gt;0,"0",0))</f>
        <v>0</v>
      </c>
      <c r="N16" s="513">
        <f>IF(OR(ｸ.木くず!F31&gt;0,ｸ.木くず!F31&lt;0),ｸ.木くず!F31,IF(N$19&gt;0,"0",0))</f>
        <v>10.4</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15.9</v>
      </c>
      <c r="T16" s="513">
        <f>IF(OR(ｾ.ｶﾞﾗｽ･ｺﾝｸﾘ･陶磁器くず!F31&gt;0,ｾ.ｶﾞﾗｽ･ｺﾝｸﾘ･陶磁器くず!F31&lt;0),ｾ.ｶﾞﾗｽ･ｺﾝｸﾘ･陶磁器くず!F31,IF(T$19&gt;0,"0",0))</f>
        <v>21.1</v>
      </c>
      <c r="U16" s="513">
        <f>IF(OR(ｿ.鉱さい!F31&gt;0,ｿ.鉱さい!F31&lt;0),ｿ.鉱さい!F31,IF(U$19&gt;0,"0",0))</f>
        <v>0</v>
      </c>
      <c r="V16" s="513" t="str">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f t="shared" si="0"/>
        <v>36395.800000000003</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39170</v>
      </c>
      <c r="I19" s="519">
        <f t="shared" si="1"/>
        <v>2</v>
      </c>
      <c r="J19" s="519">
        <f t="shared" si="1"/>
        <v>30</v>
      </c>
      <c r="K19" s="519">
        <f t="shared" si="1"/>
        <v>0</v>
      </c>
      <c r="L19" s="519">
        <f t="shared" si="1"/>
        <v>5</v>
      </c>
      <c r="M19" s="519">
        <f t="shared" si="1"/>
        <v>0</v>
      </c>
      <c r="N19" s="519">
        <f t="shared" si="1"/>
        <v>10</v>
      </c>
      <c r="O19" s="519">
        <f t="shared" si="1"/>
        <v>0</v>
      </c>
      <c r="P19" s="519">
        <f t="shared" si="1"/>
        <v>0</v>
      </c>
      <c r="Q19" s="519">
        <f t="shared" si="1"/>
        <v>0</v>
      </c>
      <c r="R19" s="519">
        <f t="shared" si="1"/>
        <v>0</v>
      </c>
      <c r="S19" s="519">
        <f t="shared" si="1"/>
        <v>15</v>
      </c>
      <c r="T19" s="519">
        <f t="shared" si="1"/>
        <v>21</v>
      </c>
      <c r="U19" s="519">
        <f t="shared" si="1"/>
        <v>0</v>
      </c>
      <c r="V19" s="519">
        <f t="shared" si="1"/>
        <v>50</v>
      </c>
      <c r="W19" s="519">
        <f t="shared" si="1"/>
        <v>0</v>
      </c>
      <c r="X19" s="519">
        <f t="shared" si="1"/>
        <v>0</v>
      </c>
      <c r="Y19" s="519">
        <f t="shared" si="1"/>
        <v>0</v>
      </c>
      <c r="Z19" s="520">
        <f t="shared" si="1"/>
        <v>4</v>
      </c>
      <c r="AA19" s="521">
        <f t="shared" ref="AA19:AA25" si="2">SUM(G19:Z19)</f>
        <v>39307</v>
      </c>
    </row>
    <row r="20" spans="2:27" ht="24" customHeight="1" thickBot="1" x14ac:dyDescent="0.2">
      <c r="B20" s="186"/>
      <c r="C20" s="258" t="s">
        <v>231</v>
      </c>
      <c r="D20" s="958" t="s">
        <v>232</v>
      </c>
      <c r="E20" s="958"/>
      <c r="F20" s="959"/>
      <c r="G20" s="522">
        <f>+ｱ.燃え殻!$F$15</f>
        <v>0</v>
      </c>
      <c r="H20" s="522">
        <f>+ｲ.汚泥!$F$15</f>
        <v>3000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3000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42170</v>
      </c>
      <c r="I37" s="554">
        <f t="shared" si="8"/>
        <v>2</v>
      </c>
      <c r="J37" s="554">
        <f t="shared" si="8"/>
        <v>30</v>
      </c>
      <c r="K37" s="554">
        <f t="shared" si="8"/>
        <v>0</v>
      </c>
      <c r="L37" s="554">
        <f t="shared" si="8"/>
        <v>5</v>
      </c>
      <c r="M37" s="554">
        <f t="shared" si="8"/>
        <v>0</v>
      </c>
      <c r="N37" s="554">
        <f t="shared" si="8"/>
        <v>10</v>
      </c>
      <c r="O37" s="554">
        <f t="shared" si="8"/>
        <v>0</v>
      </c>
      <c r="P37" s="554">
        <f t="shared" si="8"/>
        <v>0</v>
      </c>
      <c r="Q37" s="554">
        <f t="shared" si="8"/>
        <v>0</v>
      </c>
      <c r="R37" s="554">
        <f t="shared" si="8"/>
        <v>0</v>
      </c>
      <c r="S37" s="554">
        <f t="shared" si="8"/>
        <v>15</v>
      </c>
      <c r="T37" s="554">
        <f t="shared" si="8"/>
        <v>21</v>
      </c>
      <c r="U37" s="554">
        <f t="shared" si="8"/>
        <v>0</v>
      </c>
      <c r="V37" s="554">
        <f t="shared" si="8"/>
        <v>50</v>
      </c>
      <c r="W37" s="554">
        <f t="shared" si="8"/>
        <v>0</v>
      </c>
      <c r="X37" s="554">
        <f t="shared" si="8"/>
        <v>0</v>
      </c>
      <c r="Y37" s="554">
        <f t="shared" si="8"/>
        <v>0</v>
      </c>
      <c r="Z37" s="555">
        <f t="shared" si="8"/>
        <v>4</v>
      </c>
      <c r="AA37" s="556">
        <f t="shared" si="4"/>
        <v>42307</v>
      </c>
    </row>
    <row r="38" spans="2:27" ht="24" customHeight="1" x14ac:dyDescent="0.15">
      <c r="B38" s="186"/>
      <c r="C38" s="972"/>
      <c r="D38" s="247"/>
      <c r="E38" s="245" t="s">
        <v>319</v>
      </c>
      <c r="F38" s="585"/>
      <c r="G38" s="545">
        <f t="shared" ref="G38:Z38" si="9">SUM(G39:G41)</f>
        <v>0</v>
      </c>
      <c r="H38" s="545">
        <f t="shared" si="9"/>
        <v>42000</v>
      </c>
      <c r="I38" s="545">
        <f t="shared" si="9"/>
        <v>2</v>
      </c>
      <c r="J38" s="545">
        <f t="shared" si="9"/>
        <v>30</v>
      </c>
      <c r="K38" s="545">
        <f t="shared" si="9"/>
        <v>0</v>
      </c>
      <c r="L38" s="545">
        <f t="shared" si="9"/>
        <v>5</v>
      </c>
      <c r="M38" s="545">
        <f t="shared" si="9"/>
        <v>0</v>
      </c>
      <c r="N38" s="545">
        <f t="shared" si="9"/>
        <v>10</v>
      </c>
      <c r="O38" s="545">
        <f t="shared" si="9"/>
        <v>0</v>
      </c>
      <c r="P38" s="545">
        <f t="shared" si="9"/>
        <v>0</v>
      </c>
      <c r="Q38" s="545">
        <f t="shared" si="9"/>
        <v>0</v>
      </c>
      <c r="R38" s="545">
        <f t="shared" si="9"/>
        <v>0</v>
      </c>
      <c r="S38" s="545">
        <f t="shared" si="9"/>
        <v>15</v>
      </c>
      <c r="T38" s="545">
        <f t="shared" si="9"/>
        <v>20</v>
      </c>
      <c r="U38" s="545">
        <f t="shared" si="9"/>
        <v>0</v>
      </c>
      <c r="V38" s="545">
        <f t="shared" si="9"/>
        <v>0</v>
      </c>
      <c r="W38" s="545">
        <f t="shared" si="9"/>
        <v>0</v>
      </c>
      <c r="X38" s="545">
        <f t="shared" si="9"/>
        <v>0</v>
      </c>
      <c r="Y38" s="545">
        <f t="shared" si="9"/>
        <v>0</v>
      </c>
      <c r="Z38" s="546">
        <f t="shared" si="9"/>
        <v>0</v>
      </c>
      <c r="AA38" s="547">
        <f t="shared" si="4"/>
        <v>42082</v>
      </c>
    </row>
    <row r="39" spans="2:27" ht="24" customHeight="1" x14ac:dyDescent="0.15">
      <c r="B39" s="186"/>
      <c r="C39" s="972"/>
      <c r="D39" s="248"/>
      <c r="E39" s="243"/>
      <c r="F39" s="241" t="s">
        <v>233</v>
      </c>
      <c r="G39" s="548">
        <f>+ｱ.燃え殻!$Z$28</f>
        <v>0</v>
      </c>
      <c r="H39" s="548">
        <f>+ｲ.汚泥!$Z$28</f>
        <v>42000</v>
      </c>
      <c r="I39" s="548">
        <f>+ｳ.廃油!$Z$28</f>
        <v>2</v>
      </c>
      <c r="J39" s="548">
        <f>+ｴ.廃酸!$Z$28</f>
        <v>0</v>
      </c>
      <c r="K39" s="548">
        <f>+ｵ.廃ｱﾙｶﾘ!$Z$28</f>
        <v>0</v>
      </c>
      <c r="L39" s="548">
        <f>+ｶ.廃ﾌﾟﾗ類!$Z$28</f>
        <v>5</v>
      </c>
      <c r="M39" s="548">
        <f>+ｷ.紙くず!$Z$28</f>
        <v>0</v>
      </c>
      <c r="N39" s="548">
        <f>+ｸ.木くず!$Z$28</f>
        <v>10</v>
      </c>
      <c r="O39" s="548">
        <f>+ｹ.繊維くず!$Z$28</f>
        <v>0</v>
      </c>
      <c r="P39" s="548">
        <f>+ｺ.動植物性残さ!$Z$28</f>
        <v>0</v>
      </c>
      <c r="Q39" s="548">
        <f>+ｻ.動物系固形不要物!$Z$28</f>
        <v>0</v>
      </c>
      <c r="R39" s="548">
        <f>+ｼ.ｺﾞﾑくず!$Z$28</f>
        <v>0</v>
      </c>
      <c r="S39" s="548">
        <f>+ｽ.金属くず!$Z$28</f>
        <v>15</v>
      </c>
      <c r="T39" s="548">
        <f>+ｾ.ｶﾞﾗｽ･ｺﾝｸﾘ･陶磁器くず!$Z$28</f>
        <v>20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42052</v>
      </c>
    </row>
    <row r="40" spans="2:27" ht="24" customHeight="1" x14ac:dyDescent="0.15">
      <c r="B40" s="186"/>
      <c r="C40" s="972"/>
      <c r="D40" s="248"/>
      <c r="E40" s="243"/>
      <c r="F40" s="241" t="s">
        <v>318</v>
      </c>
      <c r="G40" s="548">
        <f>+ｱ.燃え殻!$Z$29</f>
        <v>0</v>
      </c>
      <c r="H40" s="548">
        <f>+ｲ.汚泥!$Z$29</f>
        <v>0</v>
      </c>
      <c r="I40" s="548">
        <f>+ｳ.廃油!$Z$29</f>
        <v>0</v>
      </c>
      <c r="J40" s="548">
        <f>+ｴ.廃酸!$Z$29</f>
        <v>30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30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170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1</v>
      </c>
      <c r="U42" s="551">
        <f>+ｿ.鉱さい!$Q$33</f>
        <v>0</v>
      </c>
      <c r="V42" s="551">
        <f>+ﾀ.がれき類!$Q$33</f>
        <v>50</v>
      </c>
      <c r="W42" s="551">
        <f>+ﾁ.動物のふん尿!$Q$33</f>
        <v>0</v>
      </c>
      <c r="X42" s="551">
        <f>+ﾂ.動物の死体!$Q$33</f>
        <v>0</v>
      </c>
      <c r="Y42" s="551">
        <f>+ﾃ.ばいじん!$Q$33</f>
        <v>0</v>
      </c>
      <c r="Z42" s="552">
        <f>+ﾄ.混合廃棄物その他!$Q$33</f>
        <v>4</v>
      </c>
      <c r="AA42" s="553">
        <f>SUM(G42:Z42)</f>
        <v>225</v>
      </c>
    </row>
    <row r="43" spans="2:27" ht="24" customHeight="1" x14ac:dyDescent="0.15">
      <c r="B43" s="186"/>
      <c r="C43" s="142" t="s">
        <v>235</v>
      </c>
      <c r="D43" s="952" t="s">
        <v>349</v>
      </c>
      <c r="E43" s="952"/>
      <c r="F43" s="953"/>
      <c r="G43" s="557">
        <f>+ｱ.燃え殻!$AK$27</f>
        <v>0</v>
      </c>
      <c r="H43" s="557">
        <f>+ｲ.汚泥!$AK$27</f>
        <v>42170</v>
      </c>
      <c r="I43" s="557">
        <f>+ｳ.廃油!$AK$27</f>
        <v>2</v>
      </c>
      <c r="J43" s="557">
        <f>+ｴ.廃酸!$AK$27</f>
        <v>30</v>
      </c>
      <c r="K43" s="557">
        <f>+ｵ.廃ｱﾙｶﾘ!$AK$27</f>
        <v>0</v>
      </c>
      <c r="L43" s="557">
        <f>+ｶ.廃ﾌﾟﾗ類!$AK$27</f>
        <v>5</v>
      </c>
      <c r="M43" s="557">
        <f>+ｷ.紙くず!$AK$27</f>
        <v>0</v>
      </c>
      <c r="N43" s="557">
        <f>+ｸ.木くず!$AK$27</f>
        <v>10</v>
      </c>
      <c r="O43" s="557">
        <f>+ｹ.繊維くず!$AK$27</f>
        <v>0</v>
      </c>
      <c r="P43" s="557">
        <f>+ｺ.動植物性残さ!$AK$27</f>
        <v>0</v>
      </c>
      <c r="Q43" s="557">
        <f>+ｻ.動物系固形不要物!$AK$27</f>
        <v>0</v>
      </c>
      <c r="R43" s="557">
        <f>+ｼ.ｺﾞﾑくず!$AK$27</f>
        <v>0</v>
      </c>
      <c r="S43" s="557">
        <f>+ｽ.金属くず!$AK$27</f>
        <v>15</v>
      </c>
      <c r="T43" s="557">
        <f>+ｾ.ｶﾞﾗｽ･ｺﾝｸﾘ･陶磁器くず!$AK$27</f>
        <v>21</v>
      </c>
      <c r="U43" s="557">
        <f>+ｿ.鉱さい!$AK$27</f>
        <v>0</v>
      </c>
      <c r="V43" s="557">
        <f>+ﾀ.がれき類!$AK$27</f>
        <v>50</v>
      </c>
      <c r="W43" s="557">
        <f>+ﾁ.動物のふん尿!$AK$27</f>
        <v>0</v>
      </c>
      <c r="X43" s="557">
        <f>+ﾂ.動物の死体!$AK$27</f>
        <v>0</v>
      </c>
      <c r="Y43" s="557">
        <f>+ﾃ.ばいじん!$AK$27</f>
        <v>0</v>
      </c>
      <c r="Z43" s="558">
        <f>+ﾄ.混合廃棄物その他!$AK$27</f>
        <v>4</v>
      </c>
      <c r="AA43" s="559">
        <f t="shared" si="4"/>
        <v>42307</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42000</v>
      </c>
      <c r="I45" s="563">
        <f>+ｳ.廃油!$AR$24</f>
        <v>2</v>
      </c>
      <c r="J45" s="563">
        <f>+ｴ.廃酸!$AR$24</f>
        <v>0</v>
      </c>
      <c r="K45" s="563">
        <f>+ｵ.廃ｱﾙｶﾘ!$AR$24</f>
        <v>0</v>
      </c>
      <c r="L45" s="563">
        <f>+ｶ.廃ﾌﾟﾗ類!$AR$24</f>
        <v>5</v>
      </c>
      <c r="M45" s="563">
        <f>+ｷ.紙くず!$AR$24</f>
        <v>0</v>
      </c>
      <c r="N45" s="563">
        <f>+ｸ.木くず!$AR$24</f>
        <v>10</v>
      </c>
      <c r="O45" s="563">
        <f>+ｹ.繊維くず!$AR$24</f>
        <v>0</v>
      </c>
      <c r="P45" s="563">
        <f>+ｺ.動植物性残さ!$AR$24</f>
        <v>0</v>
      </c>
      <c r="Q45" s="563">
        <f>+ｻ.動物系固形不要物!$AR$24</f>
        <v>0</v>
      </c>
      <c r="R45" s="563">
        <f>+ｼ.ｺﾞﾑくず!$AR$24</f>
        <v>0</v>
      </c>
      <c r="S45" s="563">
        <f>+ｽ.金属くず!$AR$24</f>
        <v>15</v>
      </c>
      <c r="T45" s="563">
        <f>+ｾ.ｶﾞﾗｽ･ｺﾝｸﾘ･陶磁器くず!$AR$24</f>
        <v>20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42052</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75704.399999999994</v>
      </c>
      <c r="I55" s="634">
        <f t="shared" si="10"/>
        <v>3.4</v>
      </c>
      <c r="J55" s="634">
        <f t="shared" si="10"/>
        <v>30.6</v>
      </c>
      <c r="K55" s="634">
        <f t="shared" si="10"/>
        <v>0</v>
      </c>
      <c r="L55" s="634">
        <f t="shared" si="10"/>
        <v>10</v>
      </c>
      <c r="M55" s="634">
        <f t="shared" si="10"/>
        <v>0</v>
      </c>
      <c r="N55" s="634">
        <f t="shared" si="10"/>
        <v>20.399999999999999</v>
      </c>
      <c r="O55" s="634">
        <f t="shared" si="10"/>
        <v>0</v>
      </c>
      <c r="P55" s="634">
        <f t="shared" si="10"/>
        <v>0</v>
      </c>
      <c r="Q55" s="634">
        <f t="shared" si="10"/>
        <v>0</v>
      </c>
      <c r="R55" s="634">
        <f t="shared" si="10"/>
        <v>0</v>
      </c>
      <c r="S55" s="634">
        <f t="shared" si="10"/>
        <v>30.9</v>
      </c>
      <c r="T55" s="634">
        <f t="shared" si="10"/>
        <v>42.2</v>
      </c>
      <c r="U55" s="634">
        <f t="shared" si="10"/>
        <v>0</v>
      </c>
      <c r="V55" s="634">
        <f t="shared" si="10"/>
        <v>95.7</v>
      </c>
      <c r="W55" s="634">
        <f t="shared" si="10"/>
        <v>0</v>
      </c>
      <c r="X55" s="634">
        <f t="shared" si="10"/>
        <v>0</v>
      </c>
      <c r="Y55" s="634">
        <f t="shared" si="10"/>
        <v>0</v>
      </c>
      <c r="Z55" s="634">
        <f t="shared" si="10"/>
        <v>8</v>
      </c>
      <c r="AA55" s="633">
        <f>+AA9+AA19+AA20</f>
        <v>75945.600000000006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AA75" sqref="AA74:AA75"/>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６年  ６月  19日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横浜市保土ケ谷区川島町522番地</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横浜市水道局西谷浄水場 場長 木下　昌也</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045（371）5335</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横浜市水道局　西谷浄水場</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2044</v>
      </c>
      <c r="Q25" s="1086"/>
      <c r="R25" s="1086"/>
      <c r="S25" s="1086"/>
      <c r="T25" s="1086"/>
      <c r="U25" s="1087"/>
    </row>
    <row r="26" spans="1:22" ht="26.25" customHeight="1" x14ac:dyDescent="0.15">
      <c r="C26" s="1099" t="s">
        <v>11</v>
      </c>
      <c r="D26" s="1100"/>
      <c r="E26" s="1101"/>
      <c r="F26" s="1118" t="str">
        <f>+表紙!F50</f>
        <v>横浜市保土ケ谷区川島町522番地</v>
      </c>
      <c r="G26" s="1119"/>
      <c r="H26" s="1119"/>
      <c r="I26" s="1119"/>
      <c r="J26" s="1119"/>
      <c r="K26" s="1119"/>
      <c r="L26" s="1119"/>
      <c r="M26" s="1119"/>
      <c r="N26" s="454" t="s">
        <v>172</v>
      </c>
      <c r="O26" s="383"/>
      <c r="P26" s="383"/>
      <c r="Q26" s="1113" t="str">
        <f>IF(+表紙!Q50="","",+表紙!Q50)</f>
        <v>045（371）5335</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Ｆ－電気・ガス・熱供給・水道業</v>
      </c>
      <c r="G30" s="1089"/>
      <c r="H30" s="1089"/>
      <c r="I30" s="1089"/>
      <c r="J30" s="1089"/>
      <c r="K30" s="1089"/>
      <c r="L30" s="282" t="s">
        <v>48</v>
      </c>
      <c r="M30" s="282"/>
      <c r="N30" s="1090" t="str">
        <f>IF(COUNTA(表紙!N54)=1,+表紙!N54,"")</f>
        <v>飲料水の製造・供給</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浄水処理量　156,000m3/日　程度</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t="str">
        <f>IF(+表紙!F61="","",+表紙!F61)</f>
        <v>84人</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9</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33638.6</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上水道事業では、市内給水量や、降雨による濁度上昇、日照に伴う原水中の生物等の増加など環境条件により処理状況が異なる。これらに起因する汚泥量を制御、抑制することは非常に困難である。しかし、pHコントールによる凝集剤の注入量削減や、活性炭の効率的な注入を行い汚泥発生量の減量に努めている。</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9</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39307</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市民生活に直結し清浄、豊富、低廉な飲料水を供給するため浄水場において処理水量を減量することは容易でない。そのため、設備更新時において薬品等を有効に活用できるプロセスの導入を予定している。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廃棄物の分別収集を行って、適正な委託処理を行っている。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排水処理システムの見直しも含めた検討を行い、汚泥の減量化を図っていく。</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36614.6</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36395.800000000003</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汚泥の処理委託の中で、脱水ケーキはセメント原料、改良土、園芸土として再資源化している。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42307</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42052</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昨年と引き続き、脱水ケーキはセメント原料、改良土、園芸土として再資源化する。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2024-09-09T09:39:43Z</dcterms:modified>
</cp:coreProperties>
</file>