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K31" i="76"/>
  <c r="J52" i="94" s="1"/>
  <c r="G43" i="94"/>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<sst xmlns="http://schemas.openxmlformats.org/spreadsheetml/2006/main" count="2762" uniqueCount="428">
  <si>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</si>
  <si>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</si>
  <si>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</si>
  <si>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</si>
  <si>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</si>
  <si>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</si>
  <si>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</si>
  <si>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</si>
  <si>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</si>
  <si>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</si>
  <si>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</si>
  <si>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</si>
  <si>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</si>
  <si>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</si>
  <si>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</si>
  <si>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</si>
  <si>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</si>
  <si>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</si>
  <si>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</si>
  <si>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</si>
  <si>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</si>
  <si>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</si>
  <si>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</si>
  <si>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</si>
  <si>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</si>
  <si>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</si>
  <si>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</si>
  <si>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</si>
  <si>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</si>
  <si>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</si>
  <si>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</si>
  <si>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</si>
  <si>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</si>
  <si>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</si>
  <si>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</si>
  <si>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</si>
  <si>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</si>
  <si>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</si>
  <si>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</si>
  <si>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</si>
  <si>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</si>
  <si>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</si>
  <si>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</si>
  <si>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</si>
  <si>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</si>
  <si>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</si>
  <si>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</si>
  <si>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</si>
  <si>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</si>
  <si>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</si>
  <si>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</si>
  <si>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</si>
  <si>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</si>
  <si>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</si>
  <si>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</si>
  <si>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</si>
  <si>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</si>
  <si>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</si>
  <si>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</si>
  <si>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</si>
  <si>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</si>
  <si>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</si>
  <si>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</si>
  <si>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</si>
  <si>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</si>
  <si>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</si>
  <si>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</si>
  <si>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</si>
  <si>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</si>
  <si>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</si>
  <si>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</si>
  <si>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</si>
  <si>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</si>
  <si>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</si>
  <si>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</si>
  <si>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</si>
  <si>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</si>
  <si>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</si>
  <si>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</si>
  <si>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</si>
  <si>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</si>
  <si>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</si>
  <si>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</si>
  <si>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</si>
  <si>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</si>
  <si>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</si>
  <si>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</si>
  <si>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</si>
  <si>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</si>
  <si>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</si>
  <si>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</si>
  <si>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</si>
  <si>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</si>
  <si>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</si>
  <si>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</si>
  <si>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</si>
  <si>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</si>
  <si>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</si>
  <si>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</si>
  <si>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</si>
  <si>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</si>
  <si>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</si>
  <si>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</si>
  <si>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</si>
  <si>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</si>
  <si>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</si>
  <si>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</si>
  <si>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</si>
  <si>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</si>
  <si>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</si>
  <si>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</si>
  <si>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</si>
  <si>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</si>
  <si>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</si>
  <si>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</si>
  <si>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</si>
  <si>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</si>
  <si>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</si>
  <si>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</si>
  <si>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</si>
  <si>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</si>
  <si>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</si>
  <si>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</si>
  <si>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</si>
  <si>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</si>
  <si>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</si>
  <si>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</si>
  <si>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</si>
  <si>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</si>
  <si>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</si>
  <si>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</si>
  <si>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</si>
  <si>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</si>
  <si>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</si>
  <si>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</si>
  <si>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</si>
  <si>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</si>
  <si>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</si>
  <si>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</si>
  <si>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</si>
  <si>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</si>
  <si>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</si>
  <si>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</si>
  <si>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</si>
  <si>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</si>
  <si>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</si>
  <si>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</si>
  <si>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</si>
  <si>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</si>
  <si>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</si>
  <si>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</si>
  <si>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</si>
  <si>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</si>
  <si>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</si>
  <si>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</si>
  <si>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</si>
  <si>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</si>
  <si>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</si>
  <si>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</si>
  <si>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</si>
  <si>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</si>
  <si>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</si>
  <si>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</si>
  <si>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</si>
  <si>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</si>
  <si>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</si>
  <si>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</si>
  <si>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</si>
  <si>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</si>
  <si>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</si>
  <si>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</si>
  <si>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</si>
  <si>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</si>
  <si>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</si>
  <si>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</si>
  <si>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</si>
  <si>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</si>
  <si>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</si>
  <si>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</si>
  <si>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</si>
  <si>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</si>
  <si>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</si>
  <si>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</si>
  <si>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</si>
  <si>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</si>
  <si>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</si>
  <si>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</si>
  <si>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</si>
  <si>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</si>
  <si>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</si>
  <si>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</si>
  <si>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</si>
  <si>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</si>
  <si>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</si>
  <si>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</si>
  <si>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</si>
  <si>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</si>
  <si>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</si>
  <si>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</si>
  <si>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</si>
  <si>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</si>
  <si>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</si>
  <si>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</si>
  <si>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</si>
  <si>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</si>
  <si>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</si>
  <si>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</si>
  <si>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</si>
  <si>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</si>
  <si>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</si>
  <si>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</si>
  <si>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</si>
  <si>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</si>
  <si>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</si>
  <si>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</si>
  <si>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</si>
  <si>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</si>
  <si>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</si>
  <si>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</si>
  <si>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</si>
  <si>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</si>
  <si>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</si>
  <si>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</si>
  <si>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</si>
  <si>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</si>
  <si>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</si>
  <si>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</si>
  <si>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</si>
  <si>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</si>
  <si>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</si>
  <si>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</si>
  <si>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</si>
  <si>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</si>
  <si>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</si>
  <si>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</si>
  <si>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</si>
  <si>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</si>
  <si>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</si>
  <si>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</si>
  <si>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</si>
  <si>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</si>
  <si>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</si>
  <si>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</si>
  <si>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</si>
  <si>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</si>
  <si>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</si>
  <si>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</si>
  <si>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</si>
  <si>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</si>
  <si>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</si>
  <si>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</si>
  <si>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</si>
  <si>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</si>
  <si>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</si>
  <si>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</si>
  <si>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</si>
  <si>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</si>
  <si>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</si>
  <si>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</si>
  <si>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</si>
  <si>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</si>
  <si>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</si>
  <si>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</si>
  <si>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</si>
  <si>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</si>
  <si>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</si>
  <si>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</si>
  <si>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</si>
  <si>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</si>
  <si>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</si>
  <si>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</si>
  <si>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</si>
  <si>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</si>
  <si>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</si>
  <si>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</si>
  <si>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</si>
  <si>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</si>
  <si>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</si>
  <si>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</si>
  <si>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</si>
  <si>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</si>
  <si>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</si>
  <si>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</si>
  <si>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</si>
  <si>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</si>
  <si>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</si>
  <si>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</si>
  <si>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</si>
  <si>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</si>
  <si>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</si>
  <si>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</si>
  <si>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</si>
  <si>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</si>
  <si>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</si>
  <si>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</si>
  <si>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</si>
  <si>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</si>
  <si>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</si>
  <si>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</si>
  <si>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</si>
  <si>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</si>
  <si>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</si>
  <si>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</si>
  <si>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</si>
  <si>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</si>
  <si>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</si>
  <si>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</si>
  <si>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</si>
  <si>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</si>
  <si>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</si>
  <si>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</si>
  <si>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</si>
  <si>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</si>
  <si>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</si>
  <si>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</si>
  <si>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</si>
  <si>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</si>
  <si>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</si>
  <si>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</si>
  <si>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</si>
  <si>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</si>
  <si>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</si>
  <si>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</si>
  <si>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</si>
  <si>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</si>
  <si>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</si>
  <si>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</si>
  <si>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</si>
  <si>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</si>
  <si>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</si>
  <si>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</si>
  <si>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</si>
  <si>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</si>
  <si>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</si>
  <si>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</si>
  <si>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</si>
  <si>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</si>
  <si>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</si>
  <si>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</si>
  <si>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</si>
  <si>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</si>
  <si>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</si>
  <si>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</si>
  <si>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</si>
  <si>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</si>
  <si>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</si>
  <si>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</si>
  <si>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</si>
  <si>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</si>
  <si>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</si>
  <si>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</si>
  <si>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</si>
  <si>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</si>
  <si>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</si>
  <si>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</si>
  <si>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</si>
  <si>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</si>
  <si>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</si>
  <si>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</si>
  <si>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</si>
  <si>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</si>
  <si>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</si>
  <si>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</si>
  <si>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</si>
  <si>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</si>
  <si>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</si>
  <si>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</si>
  <si>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</si>
  <si>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</si>
  <si>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</si>
  <si>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</si>
  <si>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</si>
  <si>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</si>
  <si>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</si>
  <si>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</si>
  <si>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</si>
  <si>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</si>
  <si>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</si>
  <si>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</si>
  <si>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</si>
  <si>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</si>
  <si>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</si>
  <si>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</si>
  <si>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</si>
  <si>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</si>
  <si>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</si>
  <si>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</si>
  <si>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</si>
  <si>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</si>
  <si>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</si>
  <si>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</si>
  <si>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</si>
  <si>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</si>
  <si>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</si>
  <si>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</si>
  <si>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</si>
  <si>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</si>
  <si>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</si>
  <si>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</si>
  <si>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</si>
  <si>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</si>
  <si>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</si>
  <si>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</si>
  <si>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</si>
  <si>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</si>
  <si>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</si>
  <si>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</si>
  <si>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</si>
  <si>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</si>
  <si>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</si>
  <si>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</si>
  <si>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</si>
  <si>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</si>
  <si>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</si>
  <si>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</si>
  <si>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</si>
  <si>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</si>
  <si>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</si>
  <si>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</si>
  <si>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横浜市栄区桂町132番地</t>
  </si>
  <si>
    <t>国家公務員共済組合連合会　
横浜栄共済病院　院長　土屋　弘行</t>
  </si>
  <si>
    <t>国家公務員共済組合連合会　横浜栄共済病院</t>
  </si>
  <si>
    <t>045-891-2171</t>
  </si>
  <si>
    <t>横浜市長</t>
    <phoneticPr fontId="3"/>
  </si>
  <si>
    <t>総合病院</t>
  </si>
  <si>
    <t>〇</t>
    <phoneticPr fontId="3"/>
  </si>
  <si>
    <t>横浜栄共済病院　管理者
↓
特別管理産業廃棄物管理責任者＆感染認定看護師（病院敷地内までの感染性廃棄物について）
↓
各部署　責任者
↓
各部署　職員</t>
    <phoneticPr fontId="3"/>
  </si>
  <si>
    <t>１．感染性廃棄物処理委託
　　発生事業所(当院)→運搬(リケア株式会社)→中間処理【焼却】（アイテック株式会社＆群馬環境リサイクルセンター株式会社）→最終処分【リサイクル等】（株式会社デイ・シイ,住友大阪セメント等）
２．廃油委託処理
　　発生事業所(当院)→運搬(株式会社トキワ薬品化工)→中間処理【焼却】（ 三友プラントサービス株式会社）→【残さ無し】</t>
    <rPh sb="2" eb="8">
      <t>カンセンセイハイキブツ</t>
    </rPh>
    <rPh sb="8" eb="12">
      <t>ショリイタク</t>
    </rPh>
    <rPh sb="15" eb="20">
      <t>ハッセイジギョウショ</t>
    </rPh>
    <rPh sb="21" eb="23">
      <t>トウイン</t>
    </rPh>
    <rPh sb="25" eb="27">
      <t>ウンパン</t>
    </rPh>
    <rPh sb="31" eb="35">
      <t>カブ</t>
    </rPh>
    <rPh sb="37" eb="39">
      <t>チュウカン</t>
    </rPh>
    <rPh sb="39" eb="41">
      <t>ショリ</t>
    </rPh>
    <rPh sb="42" eb="44">
      <t>ショウキャク</t>
    </rPh>
    <rPh sb="51" eb="55">
      <t>カブシキガイシャ</t>
    </rPh>
    <rPh sb="56" eb="58">
      <t>グンマ</t>
    </rPh>
    <rPh sb="58" eb="60">
      <t>カンキョウ</t>
    </rPh>
    <rPh sb="69" eb="73">
      <t>カブシキガイシャ</t>
    </rPh>
    <rPh sb="75" eb="79">
      <t>サイシュウショブン</t>
    </rPh>
    <rPh sb="85" eb="86">
      <t>トウ</t>
    </rPh>
    <rPh sb="88" eb="92">
      <t>カブ</t>
    </rPh>
    <rPh sb="98" eb="102">
      <t>スミトモオオサカ</t>
    </rPh>
    <rPh sb="106" eb="107">
      <t>トウ</t>
    </rPh>
    <rPh sb="112" eb="118">
      <t>ハイユイタクショリ</t>
    </rPh>
    <rPh sb="134" eb="145">
      <t>トキワ</t>
    </rPh>
    <rPh sb="174" eb="175">
      <t>ザン</t>
    </rPh>
    <rPh sb="176" eb="177">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</si>
</sst>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6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6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P36" sqref="P3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
        <v>425</v>
      </c>
      <c r="R29" s="744" t="str">
        <f t="shared" ref="R29:S29" si="0">IF($K$90+1E-21&lt;50,"〇","")</f>
        <v/>
      </c>
      <c r="S29" s="745" t="str">
        <f t="shared" si="0"/>
        <v/>
      </c>
      <c r="T29" s="495"/>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v>45461</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423</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419</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420</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422</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421</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2087</v>
      </c>
      <c r="Q49" s="739"/>
      <c r="R49" s="739"/>
      <c r="S49" s="739"/>
      <c r="T49" s="739"/>
      <c r="U49" s="740"/>
    </row>
    <row r="50" spans="3:23" ht="26.25" customHeight="1">
      <c r="C50" s="750" t="s">
        <v>11</v>
      </c>
      <c r="D50" s="751"/>
      <c r="E50" s="752"/>
      <c r="F50" s="761" t="s">
        <v>419</v>
      </c>
      <c r="G50" s="762"/>
      <c r="H50" s="762"/>
      <c r="I50" s="762"/>
      <c r="J50" s="762"/>
      <c r="K50" s="762"/>
      <c r="L50" s="762"/>
      <c r="M50" s="762"/>
      <c r="N50" s="568" t="s">
        <v>131</v>
      </c>
      <c r="O50" s="572"/>
      <c r="P50" s="572"/>
      <c r="Q50" s="741"/>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v>430</v>
      </c>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818</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427</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189.5</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2</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187.62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189.5</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11.209999999999999</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187.62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11.11</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189.5</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AT4" sqref="AT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f>+表紙!T29</f>
        <v>0</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国家公務員共済組合連合会　横浜栄共済病院</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1.35</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1.35</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1.35</v>
      </c>
      <c r="P27" s="888"/>
      <c r="Q27" s="888"/>
      <c r="R27" s="888"/>
      <c r="S27" s="54" t="s">
        <v>38</v>
      </c>
      <c r="T27" s="75"/>
      <c r="U27" s="75"/>
      <c r="X27" s="73" t="s">
        <v>39</v>
      </c>
      <c r="Y27" s="76"/>
      <c r="AG27" s="63"/>
      <c r="AH27" s="63"/>
      <c r="AI27" s="63"/>
      <c r="AJ27" s="63"/>
      <c r="AK27" s="866">
        <f>+AG18+O27</f>
        <v>1.35</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1.35</v>
      </c>
      <c r="G29" s="869"/>
      <c r="H29" s="221" t="s">
        <v>155</v>
      </c>
      <c r="L29" s="890"/>
      <c r="O29" s="66"/>
      <c r="P29" s="149"/>
      <c r="Q29" s="61" t="s">
        <v>141</v>
      </c>
      <c r="R29" s="802" t="s">
        <v>33</v>
      </c>
      <c r="S29" s="803"/>
      <c r="T29" s="803"/>
      <c r="U29" s="804"/>
      <c r="V29" s="58"/>
      <c r="W29" s="77"/>
      <c r="X29" s="805" t="s">
        <v>227</v>
      </c>
      <c r="Y29" s="806"/>
      <c r="Z29" s="808">
        <v>1.35</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1.35</v>
      </c>
      <c r="G30" s="869"/>
      <c r="H30" s="221" t="s">
        <v>155</v>
      </c>
      <c r="L30" s="890"/>
      <c r="O30" s="66"/>
      <c r="Q30" s="887">
        <f>+ROUND(Z28,2)+ROUND(Z29,2)+ROUND(Z30,2)</f>
        <v>1.35</v>
      </c>
      <c r="R30" s="888"/>
      <c r="S30" s="888"/>
      <c r="T30" s="888"/>
      <c r="U30" s="54" t="s">
        <v>16</v>
      </c>
      <c r="X30" s="805" t="s">
        <v>145</v>
      </c>
      <c r="Y30" s="806"/>
      <c r="Z30" s="808"/>
      <c r="AA30" s="809"/>
      <c r="AB30" s="809"/>
      <c r="AC30" s="809"/>
      <c r="AD30" s="809"/>
      <c r="AE30" s="54" t="s">
        <v>13</v>
      </c>
      <c r="AK30" s="845">
        <v>1.35</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election activeCell="AT4" sqref="AT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186.27</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188.15</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186.27</v>
      </c>
      <c r="P27" s="888"/>
      <c r="Q27" s="888"/>
      <c r="R27" s="888"/>
      <c r="S27" s="54" t="s">
        <v>38</v>
      </c>
      <c r="T27" s="75"/>
      <c r="U27" s="75"/>
      <c r="X27" s="73" t="s">
        <v>39</v>
      </c>
      <c r="Y27" s="76"/>
      <c r="AG27" s="63"/>
      <c r="AH27" s="63"/>
      <c r="AI27" s="63"/>
      <c r="AJ27" s="63"/>
      <c r="AK27" s="866">
        <f>+AG18+O27</f>
        <v>186.27</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188.15</v>
      </c>
      <c r="G29" s="869"/>
      <c r="H29" s="221" t="s">
        <v>155</v>
      </c>
      <c r="L29" s="890"/>
      <c r="O29" s="66"/>
      <c r="P29" s="149"/>
      <c r="Q29" s="61" t="s">
        <v>142</v>
      </c>
      <c r="R29" s="802" t="s">
        <v>33</v>
      </c>
      <c r="S29" s="803"/>
      <c r="T29" s="803"/>
      <c r="U29" s="804"/>
      <c r="V29" s="58"/>
      <c r="W29" s="77"/>
      <c r="X29" s="805" t="s">
        <v>227</v>
      </c>
      <c r="Y29" s="806"/>
      <c r="Z29" s="808">
        <v>186.27</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9.86</v>
      </c>
      <c r="G30" s="869"/>
      <c r="H30" s="221" t="s">
        <v>155</v>
      </c>
      <c r="L30" s="890"/>
      <c r="O30" s="66"/>
      <c r="Q30" s="887">
        <f>+ROUND(Z28,2)+ROUND(Z29,2)+ROUND(Z30,2)</f>
        <v>186.27</v>
      </c>
      <c r="R30" s="888"/>
      <c r="S30" s="888"/>
      <c r="T30" s="888"/>
      <c r="U30" s="54" t="s">
        <v>16</v>
      </c>
      <c r="X30" s="805" t="s">
        <v>145</v>
      </c>
      <c r="Y30" s="806"/>
      <c r="Z30" s="808"/>
      <c r="AA30" s="809"/>
      <c r="AB30" s="809"/>
      <c r="AC30" s="809"/>
      <c r="AD30" s="809"/>
      <c r="AE30" s="54" t="s">
        <v>13</v>
      </c>
      <c r="AK30" s="845">
        <v>9.76</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国家公務員共済組合連合会　横浜栄共済病院</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f>+表紙!T29</f>
        <v>0</v>
      </c>
    </row>
    <row r="6" spans="2:24" s="19" customFormat="1" ht="15" customHeight="1" thickBot="1">
      <c r="B6" s="169" t="s">
        <v>362</v>
      </c>
      <c r="C6" s="169"/>
      <c r="D6" s="169"/>
      <c r="E6" s="169"/>
      <c r="F6" s="169"/>
      <c r="G6" s="169"/>
      <c r="H6" s="169"/>
      <c r="I6" s="169"/>
      <c r="J6" s="169"/>
      <c r="K6" s="169"/>
      <c r="L6" s="98"/>
      <c r="M6" s="950"/>
      <c r="N6" s="950"/>
      <c r="O6" s="98" t="s">
        <v>78</v>
      </c>
      <c r="P6" s="944" t="str">
        <f>+表紙!F48</f>
        <v>国家公務員共済組合連合会　横浜栄共済病院</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1.35</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188.15</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189.5</v>
      </c>
    </row>
    <row r="10" spans="2:24" ht="24" customHeight="1">
      <c r="B10" s="173" t="s">
        <v>365</v>
      </c>
      <c r="C10" s="945" t="s">
        <v>213</v>
      </c>
      <c r="D10" s="945"/>
      <c r="E10" s="945"/>
      <c r="F10" s="946"/>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1.35</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188.15</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189.5</v>
      </c>
    </row>
    <row r="15" spans="2:24" ht="24" customHeight="1">
      <c r="B15" s="173" t="s">
        <v>168</v>
      </c>
      <c r="C15" s="910" t="s">
        <v>218</v>
      </c>
      <c r="D15" s="910"/>
      <c r="E15" s="910"/>
      <c r="F15" s="911"/>
      <c r="G15" s="507">
        <f>IF(OR(ｱ.特管廃油!F30&gt;0,ｱ.特管廃油!F30&lt;0),ｱ.特管廃油!F30,IF(G$19&gt;0,"0",0))</f>
        <v>1.35</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9.86</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11.209999999999999</v>
      </c>
    </row>
    <row r="16" spans="2:24" ht="24" customHeight="1">
      <c r="B16" s="173" t="s">
        <v>169</v>
      </c>
      <c r="C16" s="910" t="s">
        <v>219</v>
      </c>
      <c r="D16" s="910"/>
      <c r="E16" s="910"/>
      <c r="F16" s="911"/>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0" t="s">
        <v>374</v>
      </c>
      <c r="D17" s="910"/>
      <c r="E17" s="910"/>
      <c r="F17" s="911"/>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1.35</v>
      </c>
      <c r="H19" s="502">
        <f t="shared" si="1"/>
        <v>0</v>
      </c>
      <c r="I19" s="502">
        <f t="shared" si="1"/>
        <v>0</v>
      </c>
      <c r="J19" s="502">
        <f t="shared" si="1"/>
        <v>186.27</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187.62</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1.35</v>
      </c>
      <c r="H37" s="534">
        <f t="shared" si="7"/>
        <v>0</v>
      </c>
      <c r="I37" s="534">
        <f t="shared" si="7"/>
        <v>0</v>
      </c>
      <c r="J37" s="534">
        <f t="shared" si="7"/>
        <v>186.27</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187.62</v>
      </c>
    </row>
    <row r="38" spans="2:24" ht="24" customHeight="1">
      <c r="B38" s="171"/>
      <c r="C38" s="933"/>
      <c r="D38" s="234"/>
      <c r="E38" s="232" t="s">
        <v>231</v>
      </c>
      <c r="F38" s="560"/>
      <c r="G38" s="528">
        <f t="shared" ref="G38:V38" si="8">SUM(G39:G41)</f>
        <v>1.35</v>
      </c>
      <c r="H38" s="528">
        <f t="shared" si="8"/>
        <v>0</v>
      </c>
      <c r="I38" s="528">
        <f t="shared" si="8"/>
        <v>0</v>
      </c>
      <c r="J38" s="528">
        <f t="shared" si="8"/>
        <v>186.27</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187.62</v>
      </c>
    </row>
    <row r="39" spans="2:24" ht="24" customHeight="1">
      <c r="B39" s="171"/>
      <c r="C39" s="933"/>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3"/>
      <c r="D40" s="235"/>
      <c r="E40" s="230"/>
      <c r="F40" s="228" t="s">
        <v>230</v>
      </c>
      <c r="G40" s="530">
        <f>+ｱ.特管廃油!$Z$29</f>
        <v>1.35</v>
      </c>
      <c r="H40" s="530">
        <f>+ｲ.特管廃酸!$Z$29</f>
        <v>0</v>
      </c>
      <c r="I40" s="530">
        <f>+ｳ.特管廃ｱﾙｶﾘ!$Z$29</f>
        <v>0</v>
      </c>
      <c r="J40" s="530">
        <f>+ｴ.感染性廃棄物!$Z$29</f>
        <v>186.27</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187.62</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1.35</v>
      </c>
      <c r="H43" s="536">
        <f>+ｲ.特管廃酸!$AK$27</f>
        <v>0</v>
      </c>
      <c r="I43" s="536">
        <f>+ｳ.特管廃ｱﾙｶﾘ!$AK$27</f>
        <v>0</v>
      </c>
      <c r="J43" s="536">
        <f>+ｴ.感染性廃棄物!$AK$27</f>
        <v>186.27</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187.62</v>
      </c>
    </row>
    <row r="44" spans="2:24" ht="24" customHeight="1">
      <c r="B44" s="171"/>
      <c r="C44" s="178"/>
      <c r="D44" s="176" t="s">
        <v>147</v>
      </c>
      <c r="E44" s="926" t="s">
        <v>176</v>
      </c>
      <c r="F44" s="927"/>
      <c r="G44" s="538">
        <f>+ｱ.特管廃油!$AK$30</f>
        <v>1.35</v>
      </c>
      <c r="H44" s="538">
        <f>+ｲ.特管廃酸!$AK$30</f>
        <v>0</v>
      </c>
      <c r="I44" s="538">
        <f>+ｳ.特管廃ｱﾙｶﾘ!$AK$30</f>
        <v>0</v>
      </c>
      <c r="J44" s="538">
        <f>+ｴ.感染性廃棄物!$AK$30</f>
        <v>9.76</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11.11</v>
      </c>
    </row>
    <row r="45" spans="2:24" ht="24" customHeight="1">
      <c r="B45" s="171"/>
      <c r="C45" s="178"/>
      <c r="D45" s="561" t="s">
        <v>149</v>
      </c>
      <c r="E45" s="914" t="s">
        <v>177</v>
      </c>
      <c r="F45" s="91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2.7</v>
      </c>
      <c r="H55" s="544">
        <f t="shared" ref="H55:W55" si="9">IF(H9="0",+H19+H20,+H9+H19+H20)</f>
        <v>0</v>
      </c>
      <c r="I55" s="544">
        <f t="shared" si="9"/>
        <v>0</v>
      </c>
      <c r="J55" s="544">
        <f t="shared" si="9"/>
        <v>374.42</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f>+表紙!T29</f>
        <v>0</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f>+表紙!P35</f>
        <v>45461</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横浜市栄区桂町132番地</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国家公務員共済組合連合会　
横浜栄共済病院　院長　土屋　弘行</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045-891-2171</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国家公務員共済組合連合会　横浜栄共済病院</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2087</v>
      </c>
      <c r="Q25" s="1087"/>
      <c r="R25" s="1087"/>
      <c r="S25" s="1087"/>
      <c r="T25" s="1087"/>
      <c r="U25" s="1088"/>
    </row>
    <row r="26" spans="1:23" ht="26.25" customHeight="1">
      <c r="C26" s="1046" t="s">
        <v>11</v>
      </c>
      <c r="D26" s="1079"/>
      <c r="E26" s="1080"/>
      <c r="F26" s="1057" t="str">
        <f>+表紙!F50</f>
        <v>横浜市栄区桂町132番地</v>
      </c>
      <c r="G26" s="1058"/>
      <c r="H26" s="1058"/>
      <c r="I26" s="1058"/>
      <c r="J26" s="1058"/>
      <c r="K26" s="1058"/>
      <c r="L26" s="1058"/>
      <c r="M26" s="1058"/>
      <c r="N26" s="130" t="s">
        <v>131</v>
      </c>
      <c r="O26" s="409"/>
      <c r="P26" s="409"/>
      <c r="Q26" s="1089" t="str">
        <f>IF(+表紙!Q50="","",+表紙!Q50)</f>
        <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Ｐ－医療、福祉</v>
      </c>
      <c r="G30" s="1094"/>
      <c r="H30" s="1094"/>
      <c r="I30" s="1094"/>
      <c r="J30" s="1094"/>
      <c r="K30" s="1094"/>
      <c r="L30" s="276" t="s">
        <v>48</v>
      </c>
      <c r="M30" s="276"/>
      <c r="N30" s="1095" t="str">
        <f>IF(COUNTA(表紙!N54)=1,+表紙!N54,"")</f>
        <v>総合病院</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t="str">
        <f>IF(+表紙!N55="","",+表紙!N55)</f>
        <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f>IF(+表紙!N57="","",+表紙!N57)</f>
        <v>430</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818</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１．感染性廃棄物処理委託
　　発生事業所(当院)→運搬(リケア株式会社)→中間処理【焼却】（アイテック株式会社＆群馬環境リサイクルセンター株式会社）→最終処分【リサイクル等】（株式会社デイ・シイ,住友大阪セメント等）
２．廃油委託処理
　　発生事業所(当院)→運搬(株式会社トキワ薬品化工)→中間処理【焼却】（ 三友プラントサービス株式会社）→【残さ無し】</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2</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189.5</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2</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187.62</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189.5</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f>+表紙!K209</f>
        <v>11.209999999999999</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t="str">
        <f>+表紙!K210</f>
        <v>0</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187.62</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11.11</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0</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189.5</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2024-06-18T07:08:47Z</dcterms:created>
  <dcterms:modified xsi:type="dcterms:W3CDTF">2024-09-09T09:51:59Z</dcterms:modified>
</cp:coreProperties>
</file>