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45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31" i="2" s="1"/>
  <c r="G52" i="94" s="1"/>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<sst xmlns="http://schemas.openxmlformats.org/spreadsheetml/2006/main" count="2838" uniqueCount="437">
  <si>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</si>
  <si>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</si>
  <si>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</si>
  <si>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</si>
  <si>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</si>
  <si>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</si>
  <si>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</si>
  <si>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</si>
  <si>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</si>
  <si>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</si>
  <si>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</si>
  <si>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</si>
  <si>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</si>
  <si>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</si>
  <si>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</si>
  <si>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</si>
  <si>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</si>
  <si>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</si>
  <si>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</si>
  <si>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</si>
  <si>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</si>
  <si>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</si>
  <si>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</si>
  <si>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</si>
  <si>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</si>
  <si>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</si>
  <si>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</si>
  <si>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</si>
  <si>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</si>
  <si>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</si>
  <si>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</si>
  <si>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</si>
  <si>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</si>
  <si>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</si>
  <si>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</si>
  <si>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</si>
  <si>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</si>
  <si>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</si>
  <si>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</si>
  <si>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</si>
  <si>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</si>
  <si>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</si>
  <si>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</si>
  <si>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</si>
  <si>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</si>
  <si>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</si>
  <si>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</si>
  <si>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</si>
  <si>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</si>
  <si>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</si>
  <si>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</si>
  <si>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</si>
  <si>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</si>
  <si>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</si>
  <si>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</si>
  <si>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</si>
  <si>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</si>
  <si>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</si>
  <si>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</si>
  <si>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</si>
  <si>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</si>
  <si>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</si>
  <si>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</si>
  <si>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</si>
  <si>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</si>
  <si>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</si>
  <si>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</si>
  <si>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</si>
  <si>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</si>
  <si>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</si>
  <si>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</si>
  <si>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</si>
  <si>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</si>
  <si>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</si>
  <si>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</si>
  <si>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</si>
  <si>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</si>
  <si>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</si>
  <si>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</si>
  <si>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</si>
  <si>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</si>
  <si>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</si>
  <si>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</si>
  <si>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</si>
  <si>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</si>
  <si>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</si>
  <si>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</si>
  <si>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</si>
  <si>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</si>
  <si>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</si>
  <si>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</si>
  <si>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</si>
  <si>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</si>
  <si>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</si>
  <si>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</si>
  <si>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</si>
  <si>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</si>
  <si>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</si>
  <si>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</si>
  <si>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</si>
  <si>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</si>
  <si>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</si>
  <si>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</si>
  <si>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</si>
  <si>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</si>
  <si>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</si>
  <si>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</si>
  <si>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</si>
  <si>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</si>
  <si>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</si>
  <si>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</si>
  <si>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</si>
  <si>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</si>
  <si>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</si>
  <si>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</si>
  <si>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</si>
  <si>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</si>
  <si>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</si>
  <si>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</si>
  <si>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</si>
  <si>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</si>
  <si>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</si>
  <si>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</si>
  <si>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</si>
  <si>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</si>
  <si>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</si>
  <si>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</si>
  <si>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</si>
  <si>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</si>
  <si>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</si>
  <si>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</si>
  <si>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</si>
  <si>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</si>
  <si>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</si>
  <si>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</si>
  <si>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</si>
  <si>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</si>
  <si>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</si>
  <si>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</si>
  <si>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</si>
  <si>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</si>
  <si>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</si>
  <si>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</si>
  <si>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</si>
  <si>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</si>
  <si>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</si>
  <si>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</si>
  <si>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</si>
  <si>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</si>
  <si>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</si>
  <si>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</si>
  <si>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</si>
  <si>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</si>
  <si>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</si>
  <si>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</si>
  <si>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</si>
  <si>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</si>
  <si>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</si>
  <si>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</si>
  <si>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</si>
  <si>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</si>
  <si>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</si>
  <si>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</si>
  <si>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</si>
  <si>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</si>
  <si>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</si>
  <si>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</si>
  <si>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</si>
  <si>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</si>
  <si>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</si>
  <si>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</si>
  <si>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</si>
  <si>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</si>
  <si>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</si>
  <si>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</si>
  <si>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</si>
  <si>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</si>
  <si>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</si>
  <si>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</si>
  <si>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</si>
  <si>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</si>
  <si>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</si>
  <si>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</si>
  <si>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</si>
  <si>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</si>
  <si>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</si>
  <si>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</si>
  <si>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</si>
  <si>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</si>
  <si>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</si>
  <si>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</si>
  <si>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</si>
  <si>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</si>
  <si>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</si>
  <si>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</si>
  <si>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</si>
  <si>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</si>
  <si>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</si>
  <si>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</si>
  <si>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</si>
  <si>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</si>
  <si>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</si>
  <si>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</si>
  <si>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</si>
  <si>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</si>
  <si>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</si>
  <si>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</si>
  <si>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</si>
  <si>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</si>
  <si>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</si>
  <si>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</si>
  <si>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</si>
  <si>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</si>
  <si>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</si>
  <si>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</si>
  <si>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</si>
  <si>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</si>
  <si>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</si>
  <si>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</si>
  <si>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</si>
  <si>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</si>
  <si>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</si>
  <si>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</si>
  <si>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</si>
  <si>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</si>
  <si>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</si>
  <si>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</si>
  <si>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</si>
  <si>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</si>
  <si>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</si>
  <si>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</si>
  <si>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</si>
  <si>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</si>
  <si>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</si>
  <si>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</si>
  <si>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</si>
  <si>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</si>
  <si>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</si>
  <si>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</si>
  <si>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</si>
  <si>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</si>
  <si>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</si>
  <si>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</si>
  <si>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</si>
  <si>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</si>
  <si>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</si>
  <si>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</si>
  <si>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</si>
  <si>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</si>
  <si>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</si>
  <si>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</si>
  <si>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</si>
  <si>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</si>
  <si>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</si>
  <si>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</si>
  <si>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</si>
  <si>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</si>
  <si>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</si>
  <si>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</si>
  <si>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</si>
  <si>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</si>
  <si>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</si>
  <si>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</si>
  <si>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</si>
  <si>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</si>
  <si>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</si>
  <si>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</si>
  <si>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</si>
  <si>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</si>
  <si>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</si>
  <si>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</si>
  <si>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</si>
  <si>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</si>
  <si>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</si>
  <si>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</si>
  <si>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</si>
  <si>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</si>
  <si>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</si>
  <si>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</si>
  <si>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</si>
  <si>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</si>
  <si>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</si>
  <si>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</si>
  <si>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</si>
  <si>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</si>
  <si>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</si>
  <si>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</si>
  <si>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</si>
  <si>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</si>
  <si>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</si>
  <si>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</si>
  <si>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</si>
  <si>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</si>
  <si>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</si>
  <si>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</si>
  <si>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</si>
  <si>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</si>
  <si>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</si>
  <si>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</si>
  <si>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</si>
  <si>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</si>
  <si>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</si>
  <si>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</si>
  <si>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</si>
  <si>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</si>
  <si>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</si>
  <si>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</si>
  <si>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</si>
  <si>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</si>
  <si>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</si>
  <si>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</si>
  <si>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</si>
  <si>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</si>
  <si>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</si>
  <si>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</si>
  <si>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</si>
  <si>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</si>
  <si>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</si>
  <si>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</si>
  <si>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</si>
  <si>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</si>
  <si>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</si>
  <si>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</si>
  <si>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</si>
  <si>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</si>
  <si>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</si>
  <si>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</si>
  <si>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</si>
  <si>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</si>
  <si>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</si>
  <si>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</si>
  <si>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</si>
  <si>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</si>
  <si>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</si>
  <si>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</si>
  <si>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</si>
  <si>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</si>
  <si>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</si>
  <si>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</si>
  <si>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</si>
  <si>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</si>
  <si>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</si>
  <si>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</si>
  <si>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</si>
  <si>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</si>
  <si>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</si>
  <si>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</si>
  <si>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</si>
  <si>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</si>
  <si>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</si>
  <si>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</si>
  <si>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</si>
  <si>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</si>
  <si>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</si>
  <si>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</si>
  <si>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</si>
  <si>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</si>
  <si>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</si>
  <si>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</si>
  <si>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</si>
  <si>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</si>
  <si>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</si>
  <si>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</si>
  <si>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</si>
  <si>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</si>
  <si>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</si>
  <si>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</si>
  <si>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</si>
  <si>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</si>
  <si>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</si>
  <si>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</si>
  <si>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</si>
  <si>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</si>
  <si>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</si>
  <si>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</si>
  <si>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</si>
  <si>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</si>
  <si>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</si>
  <si>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</si>
  <si>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</si>
  <si>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</si>
  <si>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</si>
  <si>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</si>
  <si>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</si>
  <si>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</si>
  <si>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</si>
  <si>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</si>
  <si>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</si>
  <si>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</si>
  <si>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</si>
  <si>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</si>
  <si>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</si>
  <si>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</si>
  <si>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</si>
  <si>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</si>
  <si>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</si>
  <si>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</si>
  <si>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</si>
  <si>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令和    年    月    日</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</si>
  <si>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</si>
  <si>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</si>
  <si>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</si>
  <si>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</si>
  <si>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</si>
  <si>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</si>
  <si>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</si>
  <si>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</si>
  <si>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</si>
  <si>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</si>
  <si>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</si>
  <si>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</si>
  <si>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</si>
  <si>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</si>
  <si>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</si>
  <si>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</si>
  <si>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</si>
  <si>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</si>
  <si>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</si>
  <si>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</si>
  <si>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</si>
  <si>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</si>
  <si>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</si>
  <si>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</si>
  <si>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</si>
  <si>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</si>
  <si>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</si>
  <si>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</si>
  <si>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</si>
  <si>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</si>
  <si>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横浜市南区浦舟町4丁目57番地</t>
  </si>
  <si>
    <t>公立大学法人横浜市立大学附属市民総合医療センター</t>
  </si>
  <si>
    <t>医療業</t>
  </si>
  <si>
    <t>○</t>
  </si>
  <si>
    <t>無し</t>
    <phoneticPr fontId="3"/>
  </si>
  <si>
    <t>公立大学法人横浜市立大学附属市民総合医療センター病院長　田村　功一</t>
    <rPh sb="28" eb="30">
      <t>タムラ</t>
    </rPh>
    <rPh sb="31" eb="33">
      <t>コウイチ</t>
    </rPh>
    <phoneticPr fontId="3"/>
  </si>
  <si>
    <t>045-261-5656</t>
    <phoneticPr fontId="3"/>
  </si>
  <si>
    <t>1,600人</t>
    <rPh sb="5" eb="6">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</si>
</sst>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3540" y="2209800"/>
          <a:ext cx="590550" cy="63436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3540" y="2190750"/>
          <a:ext cx="590550" cy="63436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3540" y="2228850"/>
          <a:ext cx="590550" cy="62484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3540" y="2200275"/>
          <a:ext cx="590550" cy="63436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3540" y="2200275"/>
          <a:ext cx="590550" cy="63436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3540" y="2190750"/>
          <a:ext cx="590550" cy="62484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3540" y="2209800"/>
          <a:ext cx="590550" cy="63436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4" zoomScale="93" zoomScaleNormal="100" zoomScaleSheetLayoutView="93" workbookViewId="0">
      <selection activeCell="S46" sqref="S46"/>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407</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408</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432</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398</v>
      </c>
      <c r="M34" s="460"/>
      <c r="N34" s="460"/>
      <c r="O34" s="461"/>
      <c r="Q34" s="15"/>
      <c r="R34" s="15"/>
      <c r="S34" s="15"/>
    </row>
    <row r="35" spans="1:19" ht="13.5">
      <c r="C35" s="76"/>
      <c r="O35" s="78"/>
      <c r="Q35" s="15"/>
      <c r="R35" s="15"/>
      <c r="S35" s="15"/>
    </row>
    <row r="36" spans="1:19" ht="13.5">
      <c r="C36" s="479" t="s">
        <v>41</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429</v>
      </c>
      <c r="K39" s="450"/>
      <c r="L39" s="451"/>
      <c r="M39" s="451"/>
      <c r="N39" s="451"/>
      <c r="O39" s="452"/>
      <c r="Q39" s="15"/>
      <c r="R39" s="15"/>
    </row>
    <row r="40" spans="1:19" ht="26.25" customHeight="1">
      <c r="C40" s="76"/>
      <c r="H40" s="18" t="s">
        <v>7</v>
      </c>
      <c r="I40" s="18"/>
      <c r="J40" s="450" t="s">
        <v>434</v>
      </c>
      <c r="K40" s="450"/>
      <c r="L40" s="451"/>
      <c r="M40" s="451"/>
      <c r="N40" s="451"/>
      <c r="O40" s="452"/>
    </row>
    <row r="41" spans="1:19">
      <c r="C41" s="76"/>
      <c r="J41" s="16" t="s">
        <v>8</v>
      </c>
      <c r="O41" s="77"/>
    </row>
    <row r="42" spans="1:19">
      <c r="C42" s="76"/>
      <c r="J42" s="19" t="s">
        <v>9</v>
      </c>
      <c r="K42" s="19"/>
      <c r="L42" s="496" t="s">
        <v>435</v>
      </c>
      <c r="M42" s="496"/>
      <c r="N42" s="496"/>
      <c r="O42" s="497"/>
    </row>
    <row r="43" spans="1:19" ht="7.5" customHeight="1">
      <c r="C43" s="76"/>
      <c r="J43" s="19"/>
      <c r="K43" s="19"/>
      <c r="O43" s="77"/>
    </row>
    <row r="44" spans="1:19" ht="7.5" customHeight="1">
      <c r="C44" s="76"/>
      <c r="O44" s="77"/>
    </row>
    <row r="45" spans="1:19" ht="30" customHeight="1">
      <c r="A45" s="17">
        <v>4</v>
      </c>
      <c r="C45" s="462" t="s">
        <v>409</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430</v>
      </c>
      <c r="G47" s="471"/>
      <c r="H47" s="472"/>
      <c r="I47" s="472"/>
      <c r="J47" s="472"/>
      <c r="K47" s="472"/>
      <c r="L47" s="472"/>
      <c r="M47" s="493" t="s">
        <v>410</v>
      </c>
      <c r="N47" s="494"/>
      <c r="O47" s="495"/>
    </row>
    <row r="48" spans="1:19" ht="18.75" customHeight="1">
      <c r="C48" s="420"/>
      <c r="D48" s="421"/>
      <c r="E48" s="422"/>
      <c r="F48" s="473"/>
      <c r="G48" s="474"/>
      <c r="H48" s="474"/>
      <c r="I48" s="474"/>
      <c r="J48" s="474"/>
      <c r="K48" s="474"/>
      <c r="L48" s="474"/>
      <c r="M48" s="465">
        <v>2089</v>
      </c>
      <c r="N48" s="466"/>
      <c r="O48" s="467"/>
    </row>
    <row r="49" spans="3:21" ht="18.75" customHeight="1">
      <c r="C49" s="417" t="s">
        <v>11</v>
      </c>
      <c r="D49" s="445"/>
      <c r="E49" s="446"/>
      <c r="F49" s="475" t="s">
        <v>429</v>
      </c>
      <c r="G49" s="476"/>
      <c r="H49" s="476"/>
      <c r="I49" s="476"/>
      <c r="J49" s="476"/>
      <c r="K49" s="476"/>
      <c r="L49" s="115" t="s">
        <v>134</v>
      </c>
      <c r="M49" s="367"/>
      <c r="N49" s="468"/>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127</v>
      </c>
      <c r="G52" s="482"/>
      <c r="H52" s="482"/>
      <c r="I52" s="482"/>
      <c r="J52" s="25" t="s">
        <v>47</v>
      </c>
      <c r="K52" s="25"/>
      <c r="L52" s="483" t="s">
        <v>431</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v>718</v>
      </c>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t="s">
        <v>436</v>
      </c>
      <c r="G59" s="415"/>
      <c r="H59" s="415"/>
      <c r="I59" s="415"/>
      <c r="J59" s="415"/>
      <c r="K59" s="415"/>
      <c r="L59" s="415"/>
      <c r="M59" s="415"/>
      <c r="N59" s="415"/>
      <c r="O59" s="416"/>
      <c r="Q59" s="21"/>
    </row>
    <row r="60" spans="3:21" ht="45" customHeight="1">
      <c r="C60" s="430" t="s">
        <v>287</v>
      </c>
      <c r="D60" s="431"/>
      <c r="E60" s="432"/>
      <c r="F60" s="433" t="s">
        <v>411</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82</v>
      </c>
      <c r="I63" s="216" t="s">
        <v>4</v>
      </c>
      <c r="J63" s="439" t="s">
        <v>228</v>
      </c>
      <c r="K63" s="440"/>
      <c r="L63" s="441"/>
      <c r="M63" s="437">
        <f>+別紙!X14</f>
        <v>82</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f>+別紙!X15</f>
        <v>80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t="str">
        <f>+別紙!X16</f>
        <v>0</v>
      </c>
      <c r="N65" s="408"/>
      <c r="O65" s="256" t="s">
        <v>4</v>
      </c>
      <c r="P65" s="149"/>
      <c r="Q65" s="150"/>
      <c r="R65" s="150"/>
      <c r="S65" s="150"/>
    </row>
    <row r="66" spans="1:19" ht="37.5" customHeight="1">
      <c r="C66" s="372"/>
      <c r="D66" s="404" t="s">
        <v>291</v>
      </c>
      <c r="E66" s="405"/>
      <c r="F66" s="405"/>
      <c r="G66" s="406"/>
      <c r="H66" s="356" t="str">
        <f>+別紙!X12</f>
        <v>0</v>
      </c>
      <c r="I66" s="216" t="s">
        <v>4</v>
      </c>
      <c r="J66" s="404" t="s">
        <v>412</v>
      </c>
      <c r="K66" s="405"/>
      <c r="L66" s="406"/>
      <c r="M66" s="407">
        <f>+別紙!X17</f>
        <v>82</v>
      </c>
      <c r="N66" s="408"/>
      <c r="O66" s="256" t="s">
        <v>4</v>
      </c>
      <c r="P66" s="149"/>
      <c r="Q66" s="150"/>
      <c r="R66" s="150"/>
      <c r="S66" s="150"/>
    </row>
    <row r="67" spans="1:19" ht="37.5" customHeight="1">
      <c r="C67" s="373"/>
      <c r="D67" s="404" t="s">
        <v>292</v>
      </c>
      <c r="E67" s="405"/>
      <c r="F67" s="405"/>
      <c r="G67" s="406"/>
      <c r="H67" s="356" t="str">
        <f>+別紙!X13</f>
        <v>0</v>
      </c>
      <c r="I67" s="216" t="s">
        <v>4</v>
      </c>
      <c r="J67" s="404" t="s">
        <v>404</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413</v>
      </c>
      <c r="K69" s="509"/>
      <c r="L69" s="509"/>
      <c r="M69" s="281"/>
      <c r="N69" s="274" t="s">
        <v>323</v>
      </c>
      <c r="O69" s="275"/>
      <c r="P69" s="272"/>
      <c r="Q69" s="150"/>
      <c r="R69" s="150"/>
      <c r="S69" s="150"/>
    </row>
    <row r="70" spans="1:19" ht="15" customHeight="1">
      <c r="C70" s="276"/>
      <c r="D70" s="391"/>
      <c r="E70" s="392"/>
      <c r="F70" s="392"/>
      <c r="G70" s="392"/>
      <c r="H70" s="392"/>
      <c r="I70" s="393"/>
      <c r="J70" s="510" t="s">
        <v>414</v>
      </c>
      <c r="K70" s="511"/>
      <c r="L70" s="511"/>
      <c r="M70" s="311">
        <f>SUM(別紙!G19:J19,別紙!N19:W19)</f>
        <v>74.009999999999991</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t="s">
        <v>433</v>
      </c>
      <c r="E72" s="514"/>
      <c r="F72" s="514"/>
      <c r="G72" s="514"/>
      <c r="H72" s="514"/>
      <c r="I72" s="514"/>
      <c r="J72" s="514"/>
      <c r="K72" s="514"/>
      <c r="L72" s="514"/>
      <c r="M72" s="514"/>
      <c r="N72" s="514"/>
      <c r="O72" s="515"/>
      <c r="P72" s="272"/>
      <c r="Q72" s="377" t="s">
        <v>415</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416</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417</v>
      </c>
      <c r="E82" s="425"/>
      <c r="F82" s="425"/>
      <c r="G82" s="425"/>
      <c r="H82" s="425"/>
      <c r="I82" s="425"/>
      <c r="J82" s="425"/>
      <c r="K82" s="425"/>
      <c r="L82" s="425"/>
      <c r="M82" s="425"/>
      <c r="N82" s="425"/>
      <c r="O82" s="426"/>
    </row>
    <row r="83" spans="3:28" s="16" customFormat="1" ht="28.15" customHeight="1">
      <c r="C83" s="169">
        <v>4</v>
      </c>
      <c r="D83" s="425" t="s">
        <v>418</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419</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1" zoomScaleNormal="100" workbookViewId="0">
      <selection activeCell="D33" sqref="D33:F33"/>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7"/>
      <c r="AW5" s="381"/>
    </row>
    <row r="6" spans="2:49" ht="24.75" customHeight="1" thickBot="1">
      <c r="B6" s="294" t="s">
        <v>420</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1.7</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403</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2</v>
      </c>
      <c r="E24" s="563"/>
      <c r="F24" s="563"/>
      <c r="G24" s="182" t="s">
        <v>158</v>
      </c>
      <c r="H24" s="534">
        <f>+F12</f>
        <v>1.7</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1.7</v>
      </c>
      <c r="Q27" s="583"/>
      <c r="R27" s="583"/>
      <c r="S27" s="583"/>
      <c r="T27" s="42" t="s">
        <v>38</v>
      </c>
      <c r="U27" s="62"/>
      <c r="V27" s="62"/>
      <c r="Y27" s="60" t="s">
        <v>39</v>
      </c>
      <c r="Z27" s="63"/>
      <c r="AH27" s="51"/>
      <c r="AI27" s="51"/>
      <c r="AJ27" s="51"/>
      <c r="AK27" s="51"/>
      <c r="AL27" s="546">
        <f>+AH18+P27</f>
        <v>1.7</v>
      </c>
      <c r="AM27" s="547"/>
      <c r="AN27" s="547"/>
      <c r="AO27" s="547"/>
      <c r="AP27" s="50" t="s">
        <v>13</v>
      </c>
      <c r="AQ27" s="239"/>
      <c r="AR27" s="117"/>
      <c r="AS27" s="542">
        <v>1.7</v>
      </c>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2</v>
      </c>
      <c r="E29" s="563"/>
      <c r="F29" s="563"/>
      <c r="G29" s="182" t="s">
        <v>158</v>
      </c>
      <c r="H29" s="534">
        <f>+AL27</f>
        <v>1.7</v>
      </c>
      <c r="I29" s="535"/>
      <c r="J29" s="182" t="s">
        <v>158</v>
      </c>
      <c r="M29" s="581"/>
      <c r="P29" s="54"/>
      <c r="Q29" s="133"/>
      <c r="R29" s="49" t="s">
        <v>144</v>
      </c>
      <c r="S29" s="562" t="s">
        <v>33</v>
      </c>
      <c r="T29" s="577"/>
      <c r="U29" s="577"/>
      <c r="V29" s="578"/>
      <c r="W29" s="46"/>
      <c r="X29" s="64"/>
      <c r="Y29" s="573" t="s">
        <v>191</v>
      </c>
      <c r="Z29" s="574"/>
      <c r="AA29" s="572">
        <v>1.7</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1.7</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401</v>
      </c>
      <c r="C32" s="537"/>
      <c r="D32" s="563">
        <v>2</v>
      </c>
      <c r="E32" s="563"/>
      <c r="F32" s="563"/>
      <c r="G32" s="182" t="s">
        <v>158</v>
      </c>
      <c r="H32" s="534">
        <f>+AS27</f>
        <v>1.7</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0" zoomScaleNormal="100" workbookViewId="0">
      <selection activeCell="D29" sqref="D29:F29"/>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0.01</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0.01</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0.01</v>
      </c>
      <c r="Q27" s="583"/>
      <c r="R27" s="583"/>
      <c r="S27" s="583"/>
      <c r="T27" s="42" t="s">
        <v>38</v>
      </c>
      <c r="U27" s="62"/>
      <c r="V27" s="62"/>
      <c r="Y27" s="60" t="s">
        <v>39</v>
      </c>
      <c r="Z27" s="63"/>
      <c r="AH27" s="51"/>
      <c r="AI27" s="51"/>
      <c r="AJ27" s="51"/>
      <c r="AK27" s="51"/>
      <c r="AL27" s="546">
        <f>+AH18+P27</f>
        <v>0.01</v>
      </c>
      <c r="AM27" s="547"/>
      <c r="AN27" s="547"/>
      <c r="AO27" s="547"/>
      <c r="AP27" s="50" t="s">
        <v>13</v>
      </c>
      <c r="AQ27" s="239"/>
      <c r="AR27" s="117"/>
      <c r="AS27" s="542">
        <v>0.01</v>
      </c>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0.01</v>
      </c>
      <c r="I29" s="535"/>
      <c r="J29" s="182" t="s">
        <v>158</v>
      </c>
      <c r="M29" s="581"/>
      <c r="P29" s="54"/>
      <c r="Q29" s="133"/>
      <c r="R29" s="49" t="s">
        <v>145</v>
      </c>
      <c r="S29" s="562" t="s">
        <v>33</v>
      </c>
      <c r="T29" s="577"/>
      <c r="U29" s="577"/>
      <c r="V29" s="578"/>
      <c r="W29" s="46"/>
      <c r="X29" s="64"/>
      <c r="Y29" s="573" t="s">
        <v>191</v>
      </c>
      <c r="Z29" s="574"/>
      <c r="AA29" s="572">
        <v>0.01</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0.01</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0.01</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2" zoomScaleNormal="100" workbookViewId="0">
      <selection activeCell="AL31" sqref="AL31:AQ3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72.3</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80</v>
      </c>
      <c r="E24" s="563"/>
      <c r="F24" s="563"/>
      <c r="G24" s="182" t="s">
        <v>158</v>
      </c>
      <c r="H24" s="534">
        <f>+F12</f>
        <v>72.3</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72.3</v>
      </c>
      <c r="Q27" s="583"/>
      <c r="R27" s="583"/>
      <c r="S27" s="583"/>
      <c r="T27" s="42" t="s">
        <v>38</v>
      </c>
      <c r="U27" s="62"/>
      <c r="V27" s="62"/>
      <c r="Y27" s="60" t="s">
        <v>39</v>
      </c>
      <c r="Z27" s="63"/>
      <c r="AH27" s="51"/>
      <c r="AI27" s="51"/>
      <c r="AJ27" s="51"/>
      <c r="AK27" s="51"/>
      <c r="AL27" s="546">
        <f>+AH18+P27</f>
        <v>72.3</v>
      </c>
      <c r="AM27" s="547"/>
      <c r="AN27" s="547"/>
      <c r="AO27" s="547"/>
      <c r="AP27" s="50" t="s">
        <v>13</v>
      </c>
      <c r="AQ27" s="239"/>
      <c r="AR27" s="117"/>
      <c r="AS27" s="542">
        <v>72.3</v>
      </c>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80</v>
      </c>
      <c r="E29" s="563"/>
      <c r="F29" s="563"/>
      <c r="G29" s="182" t="s">
        <v>158</v>
      </c>
      <c r="H29" s="534">
        <f>+AL27</f>
        <v>72.3</v>
      </c>
      <c r="I29" s="535"/>
      <c r="J29" s="182" t="s">
        <v>158</v>
      </c>
      <c r="M29" s="581"/>
      <c r="P29" s="54"/>
      <c r="Q29" s="133"/>
      <c r="R29" s="49" t="s">
        <v>145</v>
      </c>
      <c r="S29" s="562" t="s">
        <v>33</v>
      </c>
      <c r="T29" s="577"/>
      <c r="U29" s="577"/>
      <c r="V29" s="578"/>
      <c r="W29" s="46"/>
      <c r="X29" s="64"/>
      <c r="Y29" s="573" t="s">
        <v>191</v>
      </c>
      <c r="Z29" s="574"/>
      <c r="AA29" s="572">
        <v>72.3</v>
      </c>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80</v>
      </c>
      <c r="E30" s="563"/>
      <c r="F30" s="563"/>
      <c r="G30" s="182" t="s">
        <v>158</v>
      </c>
      <c r="H30" s="534">
        <f>+AL30</f>
        <v>72.3</v>
      </c>
      <c r="I30" s="535"/>
      <c r="J30" s="182" t="s">
        <v>158</v>
      </c>
      <c r="M30" s="581"/>
      <c r="P30" s="54"/>
      <c r="R30" s="550">
        <f>+ROUND(AA28,2)+ROUND(AA29,2)+ROUND(AA30,2)</f>
        <v>72.3</v>
      </c>
      <c r="S30" s="583"/>
      <c r="T30" s="583"/>
      <c r="U30" s="583"/>
      <c r="V30" s="42" t="s">
        <v>16</v>
      </c>
      <c r="Y30" s="573" t="s">
        <v>148</v>
      </c>
      <c r="Z30" s="574"/>
      <c r="AA30" s="572"/>
      <c r="AB30" s="563"/>
      <c r="AC30" s="563"/>
      <c r="AD30" s="563"/>
      <c r="AE30" s="563"/>
      <c r="AF30" s="42" t="s">
        <v>13</v>
      </c>
      <c r="AL30" s="542">
        <v>72.3</v>
      </c>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80</v>
      </c>
      <c r="E32" s="563"/>
      <c r="F32" s="563"/>
      <c r="G32" s="182" t="s">
        <v>158</v>
      </c>
      <c r="H32" s="534">
        <f>+AS27</f>
        <v>72.3</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公立大学法人横浜市立大学附属市民総合医療センター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420</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403</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428</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421</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422</v>
      </c>
      <c r="E23" s="556"/>
      <c r="F23" s="556"/>
      <c r="G23" s="557"/>
      <c r="H23" s="555" t="s">
        <v>423</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399</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400</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401</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402</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J46" sqref="J46"/>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公立大学法人横浜市立大学附属市民総合医療センター</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2</v>
      </c>
      <c r="H9" s="312" t="str">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80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82</v>
      </c>
    </row>
    <row r="10" spans="2:24" ht="24" customHeight="1">
      <c r="B10" s="158" t="s">
        <v>327</v>
      </c>
      <c r="C10" s="634" t="s">
        <v>244</v>
      </c>
      <c r="D10" s="634"/>
      <c r="E10" s="634"/>
      <c r="F10" s="635"/>
      <c r="G10" s="314" t="str">
        <f>IF(OR(ｱ.特管廃油!D25&gt;0,ｱ.特管廃油!D25&lt;0),ｱ.特管廃油!D25,IF(G$19&gt;0,"0",0))</f>
        <v>0</v>
      </c>
      <c r="H10" s="314" t="str">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t="str">
        <f>IF(OR(ｱ.特管廃油!D26&gt;0,ｱ.特管廃油!D26&lt;0),ｱ.特管廃油!D26,IF(G$19&gt;0,"0",0))</f>
        <v>0</v>
      </c>
      <c r="H11" s="316" t="str">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t="str">
        <f>IF(OR(ｱ.特管廃油!D27&gt;0,ｱ.特管廃油!D27&lt;0),ｱ.特管廃油!D27,IF(G$19&gt;0,"0",0))</f>
        <v>0</v>
      </c>
      <c r="H12" s="316" t="str">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t="str">
        <f>IF(OR(ｱ.特管廃油!D28&gt;0,ｱ.特管廃油!D28&lt;0),ｱ.特管廃油!D28,IF(G$19&gt;0,"0",0))</f>
        <v>0</v>
      </c>
      <c r="H13" s="316" t="str">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2</v>
      </c>
      <c r="H14" s="316" t="str">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80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82</v>
      </c>
    </row>
    <row r="15" spans="2:24" ht="24" customHeight="1">
      <c r="B15" s="158" t="s">
        <v>184</v>
      </c>
      <c r="C15" s="636" t="s">
        <v>182</v>
      </c>
      <c r="D15" s="636"/>
      <c r="E15" s="636"/>
      <c r="F15" s="637"/>
      <c r="G15" s="316" t="str">
        <f>IF(OR(ｱ.特管廃油!D30&gt;0,ｱ.特管廃油!D30&lt;0),ｱ.特管廃油!D30,IF(G$19&gt;0,"0",0))</f>
        <v>0</v>
      </c>
      <c r="H15" s="316" t="str">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80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80</v>
      </c>
    </row>
    <row r="16" spans="2:24" ht="24" customHeight="1">
      <c r="B16" s="158" t="s">
        <v>185</v>
      </c>
      <c r="C16" s="636" t="s">
        <v>183</v>
      </c>
      <c r="D16" s="636"/>
      <c r="E16" s="636"/>
      <c r="F16" s="637"/>
      <c r="G16" s="316" t="str">
        <f>IF(OR(ｱ.特管廃油!D31&gt;0,ｱ.特管廃油!D31&lt;0),ｱ.特管廃油!D31,IF(G$19&gt;0,"0",0))</f>
        <v>0</v>
      </c>
      <c r="H16" s="316" t="str">
        <f>IF(OR(ｲ.特管廃酸!D31&gt;0,ｲ.特管廃酸!D31&lt;0),ｲ.特管廃酸!D31,IF(H$19&gt;0,"0",0))</f>
        <v>0</v>
      </c>
      <c r="I16" s="316">
        <f>IF(OR(ｳ.特管廃ｱﾙｶﾘ!D31&gt;0,ｳ.特管廃ｱﾙｶﾘ!D31&lt;0),ｳ.特管廃ｱﾙｶﾘ!D31,IF(I$19&gt;0,"0",0))</f>
        <v>0</v>
      </c>
      <c r="J16" s="316" t="str">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36" t="s">
        <v>401</v>
      </c>
      <c r="D17" s="636"/>
      <c r="E17" s="636"/>
      <c r="F17" s="637"/>
      <c r="G17" s="316">
        <f>IF(OR(ｱ.特管廃油!D32&gt;0,ｱ.特管廃油!D32&lt;0),ｱ.特管廃油!D32,IF(G$19&gt;0,"0",0))</f>
        <v>2</v>
      </c>
      <c r="H17" s="316" t="str">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80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f t="shared" si="0"/>
        <v>82</v>
      </c>
    </row>
    <row r="18" spans="2:24" ht="24" customHeight="1" thickBot="1">
      <c r="B18" s="159"/>
      <c r="C18" s="185" t="s">
        <v>201</v>
      </c>
      <c r="D18" s="632" t="s">
        <v>404</v>
      </c>
      <c r="E18" s="632"/>
      <c r="F18" s="633"/>
      <c r="G18" s="319" t="str">
        <f>IF(OR(ｱ.特管廃油!D33&gt;0,ｱ.特管廃油!D33&lt;0),ｱ.特管廃油!D33,IF(G$19&gt;0,"0",0))</f>
        <v>0</v>
      </c>
      <c r="H18" s="319" t="str">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1.7</v>
      </c>
      <c r="H19" s="322">
        <f t="shared" si="1"/>
        <v>0.01</v>
      </c>
      <c r="I19" s="322">
        <f t="shared" si="1"/>
        <v>0</v>
      </c>
      <c r="J19" s="322">
        <f t="shared" si="1"/>
        <v>72.3</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74.009999999999991</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1.7</v>
      </c>
      <c r="H37" s="346">
        <f t="shared" si="7"/>
        <v>0.01</v>
      </c>
      <c r="I37" s="346">
        <f t="shared" si="7"/>
        <v>0</v>
      </c>
      <c r="J37" s="346">
        <f t="shared" si="7"/>
        <v>72.3</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74.009999999999991</v>
      </c>
    </row>
    <row r="38" spans="2:24" ht="24" customHeight="1">
      <c r="B38" s="156"/>
      <c r="C38" s="658"/>
      <c r="D38" s="195"/>
      <c r="E38" s="193" t="s">
        <v>195</v>
      </c>
      <c r="F38" s="360"/>
      <c r="G38" s="340">
        <f t="shared" ref="G38:V38" si="8">SUM(G39:G41)</f>
        <v>1.7</v>
      </c>
      <c r="H38" s="340">
        <f t="shared" si="8"/>
        <v>0.01</v>
      </c>
      <c r="I38" s="340">
        <f t="shared" si="8"/>
        <v>0</v>
      </c>
      <c r="J38" s="340">
        <f t="shared" si="8"/>
        <v>72.3</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74.009999999999991</v>
      </c>
    </row>
    <row r="39" spans="2:24" ht="24" customHeight="1">
      <c r="B39" s="156"/>
      <c r="C39" s="65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58"/>
      <c r="D40" s="196"/>
      <c r="E40" s="191"/>
      <c r="F40" s="189" t="s">
        <v>194</v>
      </c>
      <c r="G40" s="342">
        <f>+ｱ.特管廃油!$AA$29</f>
        <v>1.7</v>
      </c>
      <c r="H40" s="342">
        <f>+ｲ.特管廃酸!$AA$29</f>
        <v>0.01</v>
      </c>
      <c r="I40" s="342">
        <f>+ｳ.特管廃ｱﾙｶﾘ!$AA$29</f>
        <v>0</v>
      </c>
      <c r="J40" s="342">
        <f>+ｴ.感染性廃棄物!$AA$29</f>
        <v>72.3</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74.009999999999991</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1.7</v>
      </c>
      <c r="H43" s="348">
        <f>+ｲ.特管廃酸!$AL$27</f>
        <v>0.01</v>
      </c>
      <c r="I43" s="348">
        <f>+ｳ.特管廃ｱﾙｶﾘ!$AL$27</f>
        <v>0</v>
      </c>
      <c r="J43" s="348">
        <f>+ｴ.感染性廃棄物!$AL$27</f>
        <v>72.3</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74.009999999999991</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72.3</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72.3</v>
      </c>
    </row>
    <row r="45" spans="2:24" ht="24" customHeight="1">
      <c r="B45" s="156"/>
      <c r="C45" s="163"/>
      <c r="D45" s="362" t="s">
        <v>152</v>
      </c>
      <c r="E45" s="648" t="s">
        <v>179</v>
      </c>
      <c r="F45" s="649"/>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9" t="s">
        <v>405</v>
      </c>
      <c r="F46" s="640"/>
      <c r="G46" s="342">
        <f>+ｱ.特管廃油!$AS$27</f>
        <v>1.7</v>
      </c>
      <c r="H46" s="342">
        <f>+ｲ.特管廃酸!$AS$27</f>
        <v>0.01</v>
      </c>
      <c r="I46" s="342">
        <f>+ｳ.特管廃ｱﾙｶﾘ!$AS$27</f>
        <v>0</v>
      </c>
      <c r="J46" s="342">
        <f>+ｴ.感染性廃棄物!$AS$27</f>
        <v>72.3</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74.009999999999991</v>
      </c>
    </row>
    <row r="47" spans="2:24" ht="26.65" customHeight="1" thickBot="1">
      <c r="B47" s="157"/>
      <c r="C47" s="164"/>
      <c r="D47" s="162" t="s">
        <v>155</v>
      </c>
      <c r="E47" s="667" t="s">
        <v>406</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3.7</v>
      </c>
      <c r="H55" s="385">
        <f t="shared" ref="H55:V55" si="9">IF(H9="0",+H19+H20,+H9+H19+H20)</f>
        <v>0.01</v>
      </c>
      <c r="I55" s="385">
        <f t="shared" si="9"/>
        <v>0</v>
      </c>
      <c r="J55" s="385">
        <f t="shared" si="9"/>
        <v>152.30000000000001</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156.01</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年    月    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横浜市南区浦舟町4丁目57番地</v>
      </c>
      <c r="K16" s="684"/>
      <c r="L16" s="685"/>
      <c r="M16" s="685"/>
      <c r="N16" s="685"/>
      <c r="O16" s="686"/>
    </row>
    <row r="17" spans="1:17" ht="26.25" customHeight="1">
      <c r="C17" s="76"/>
      <c r="H17" s="18" t="s">
        <v>7</v>
      </c>
      <c r="I17" s="18"/>
      <c r="J17" s="684" t="str">
        <f>+表紙!J40</f>
        <v>公立大学法人横浜市立大学附属市民総合医療センター病院長　田村　功一</v>
      </c>
      <c r="K17" s="684"/>
      <c r="L17" s="685"/>
      <c r="M17" s="685"/>
      <c r="N17" s="685"/>
      <c r="O17" s="686"/>
    </row>
    <row r="18" spans="1:17">
      <c r="C18" s="76"/>
      <c r="J18" s="16" t="s">
        <v>8</v>
      </c>
      <c r="O18" s="77"/>
    </row>
    <row r="19" spans="1:17">
      <c r="C19" s="76"/>
      <c r="J19" s="19" t="s">
        <v>9</v>
      </c>
      <c r="K19" s="19"/>
      <c r="L19" s="689" t="str">
        <f>IF(+表紙!L42="","",+表紙!L42)</f>
        <v>045-261-5656</v>
      </c>
      <c r="M19" s="689"/>
      <c r="N19" s="689"/>
      <c r="O19" s="690"/>
    </row>
    <row r="20" spans="1:17">
      <c r="C20" s="76"/>
      <c r="J20" s="19"/>
      <c r="K20" s="19"/>
      <c r="O20" s="77"/>
    </row>
    <row r="21" spans="1:17">
      <c r="C21" s="76"/>
      <c r="O21" s="77"/>
    </row>
    <row r="22" spans="1:17" ht="30" customHeight="1">
      <c r="A22" s="17">
        <v>4</v>
      </c>
      <c r="C22" s="462" t="s">
        <v>424</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公立大学法人横浜市立大学附属市民総合医療センター</v>
      </c>
      <c r="G24" s="695"/>
      <c r="H24" s="696"/>
      <c r="I24" s="696"/>
      <c r="J24" s="696"/>
      <c r="K24" s="696"/>
      <c r="L24" s="696"/>
      <c r="M24" s="493" t="s">
        <v>427</v>
      </c>
      <c r="N24" s="699"/>
      <c r="O24" s="700"/>
    </row>
    <row r="25" spans="1:17" ht="21" customHeight="1">
      <c r="C25" s="420"/>
      <c r="D25" s="421"/>
      <c r="E25" s="422"/>
      <c r="F25" s="697"/>
      <c r="G25" s="698"/>
      <c r="H25" s="698"/>
      <c r="I25" s="698"/>
      <c r="J25" s="698"/>
      <c r="K25" s="698"/>
      <c r="L25" s="698"/>
      <c r="M25" s="701">
        <f>表紙!M48</f>
        <v>2089</v>
      </c>
      <c r="N25" s="702"/>
      <c r="O25" s="703"/>
    </row>
    <row r="26" spans="1:17" ht="21" customHeight="1">
      <c r="C26" s="417" t="s">
        <v>11</v>
      </c>
      <c r="D26" s="445"/>
      <c r="E26" s="446"/>
      <c r="F26" s="706" t="str">
        <f>+表紙!F49</f>
        <v>横浜市南区浦舟町4丁目57番地</v>
      </c>
      <c r="G26" s="707"/>
      <c r="H26" s="707"/>
      <c r="I26" s="707"/>
      <c r="J26" s="707"/>
      <c r="K26" s="707"/>
      <c r="L26" s="115" t="s">
        <v>134</v>
      </c>
      <c r="M26" s="207"/>
      <c r="N26" s="723" t="str">
        <f>IF(+表紙!N49="","",+表紙!N49)</f>
        <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Ｐ－医療、福祉</v>
      </c>
      <c r="G29" s="720"/>
      <c r="H29" s="720"/>
      <c r="I29" s="720"/>
      <c r="J29" s="25" t="s">
        <v>47</v>
      </c>
      <c r="K29" s="25"/>
      <c r="L29" s="725" t="str">
        <f>IF(+表紙!L52="","",+表紙!L52)</f>
        <v>医療業</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f>IF(+表紙!L55="","",+表紙!L55)</f>
        <v>718</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t="str">
        <f>IF(+表紙!F59="","",+表紙!F59)</f>
        <v>1,600人</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82</v>
      </c>
      <c r="I40" s="216" t="s">
        <v>4</v>
      </c>
      <c r="J40" s="439" t="s">
        <v>293</v>
      </c>
      <c r="K40" s="440"/>
      <c r="L40" s="441"/>
      <c r="M40" s="680">
        <f>+表紙!M63</f>
        <v>82</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f>+表紙!M64</f>
        <v>80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t="str">
        <f>+表紙!M65</f>
        <v>0</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f>+表紙!M66</f>
        <v>82</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425</v>
      </c>
      <c r="K46" s="509"/>
      <c r="L46" s="509"/>
      <c r="M46" s="274" t="str">
        <f>IF(表紙!M69="","",表紙!M69)</f>
        <v/>
      </c>
      <c r="N46" s="274" t="s">
        <v>329</v>
      </c>
      <c r="O46" s="275"/>
    </row>
    <row r="47" spans="3:17" ht="17.25" customHeight="1">
      <c r="C47" s="276"/>
      <c r="D47" s="391"/>
      <c r="E47" s="392"/>
      <c r="F47" s="392"/>
      <c r="G47" s="392"/>
      <c r="H47" s="392"/>
      <c r="I47" s="393"/>
      <c r="J47" s="510" t="s">
        <v>414</v>
      </c>
      <c r="K47" s="511"/>
      <c r="L47" s="511"/>
      <c r="M47" s="278">
        <f>IF(表紙!M70="","",表紙!M70)</f>
        <v>74.009999999999991</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無し</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416</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417</v>
      </c>
      <c r="E59" s="425"/>
      <c r="F59" s="425"/>
      <c r="G59" s="425"/>
      <c r="H59" s="425"/>
      <c r="I59" s="425"/>
      <c r="J59" s="425"/>
      <c r="K59" s="425"/>
      <c r="L59" s="425"/>
      <c r="M59" s="425"/>
      <c r="N59" s="425"/>
      <c r="O59" s="426"/>
    </row>
    <row r="60" spans="1:15" ht="28.15" customHeight="1">
      <c r="A60" s="16"/>
      <c r="B60" s="16"/>
      <c r="C60" s="169">
        <v>4</v>
      </c>
      <c r="D60" s="425" t="s">
        <v>426</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419</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2024-06-04T05:59:04Z</dcterms:created>
  <dcterms:modified xsi:type="dcterms:W3CDTF">2024-09-09T09:53:02Z</dcterms:modified>
</cp:coreProperties>
</file>