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19440" windowHeight="146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l="1"/>
  <c r="P16" i="91" s="1"/>
  <c r="X50" i="94" s="1"/>
  <c r="G32" i="94"/>
  <c r="G31" i="94" s="1"/>
  <c r="P38" i="94"/>
  <c r="P37" i="94" s="1"/>
  <c r="P19" i="94" s="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<sst xmlns="http://schemas.openxmlformats.org/spreadsheetml/2006/main" count="3275" uniqueCount="461">
  <si>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</si>
  <si>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</si>
  <si>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</si>
  <si>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</si>
  <si>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</si>
  <si>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</si>
  <si>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</si>
  <si>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</si>
  <si>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</si>
  <si>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</si>
  <si>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</si>
  <si>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</si>
  <si>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</si>
  <si>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</si>
  <si>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</si>
  <si>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</si>
  <si>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</si>
  <si>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</si>
  <si>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</si>
  <si>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</si>
  <si>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</si>
  <si>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</si>
  <si>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</si>
  <si>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</si>
  <si>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</si>
  <si>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</si>
  <si>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</si>
  <si>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</si>
  <si>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</si>
  <si>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</si>
  <si>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</si>
  <si>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</si>
  <si>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</si>
  <si>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</si>
  <si>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</si>
  <si>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</si>
  <si>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</si>
  <si>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</si>
  <si>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</si>
  <si>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</si>
  <si>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</si>
  <si>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</si>
  <si>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</si>
  <si>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</si>
  <si>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</si>
  <si>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</si>
  <si>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</si>
  <si>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</si>
  <si>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</si>
  <si>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</si>
  <si>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</si>
  <si>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</si>
  <si>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</si>
  <si>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</si>
  <si>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</si>
  <si>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</si>
  <si>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</si>
  <si>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</si>
  <si>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</si>
  <si>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</si>
  <si>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</si>
  <si>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</si>
  <si>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</si>
  <si>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</si>
  <si>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</si>
  <si>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</si>
  <si>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</si>
  <si>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</si>
  <si>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</si>
  <si>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</si>
  <si>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</si>
  <si>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</si>
  <si>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</si>
  <si>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</si>
  <si>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</si>
  <si>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</si>
  <si>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</si>
  <si>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</si>
  <si>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</si>
  <si>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</si>
  <si>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</si>
  <si>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</si>
  <si>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</si>
  <si>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</si>
  <si>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</si>
  <si>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</si>
  <si>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</si>
  <si>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</si>
  <si>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</si>
  <si>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</si>
  <si>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</si>
  <si>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</si>
  <si>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</si>
  <si>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</si>
  <si>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</si>
  <si>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</si>
  <si>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</si>
  <si>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</si>
  <si>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</si>
  <si>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</si>
  <si>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</si>
  <si>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</si>
  <si>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</si>
  <si>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</si>
  <si>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</si>
  <si>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</si>
  <si>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</si>
  <si>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</si>
  <si>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</si>
  <si>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</si>
  <si>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</si>
  <si>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</si>
  <si>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</si>
  <si>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</si>
  <si>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</si>
  <si>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</si>
  <si>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</si>
  <si>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</si>
  <si>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</si>
  <si>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</si>
  <si>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</si>
  <si>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</si>
  <si>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</si>
  <si>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</si>
  <si>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</si>
  <si>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</si>
  <si>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</si>
  <si>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</si>
  <si>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</si>
  <si>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</si>
  <si>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</si>
  <si>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</si>
  <si>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</si>
  <si>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</si>
  <si>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</si>
  <si>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</si>
  <si>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</si>
  <si>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</si>
  <si>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</si>
  <si>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</si>
  <si>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</si>
  <si>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</si>
  <si>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</si>
  <si>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</si>
  <si>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</si>
  <si>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</si>
  <si>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</si>
  <si>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</si>
  <si>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</si>
  <si>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</si>
  <si>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</si>
  <si>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</si>
  <si>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</si>
  <si>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</si>
  <si>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</si>
  <si>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</si>
  <si>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</si>
  <si>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</si>
  <si>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</si>
  <si>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</si>
  <si>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</si>
  <si>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</si>
  <si>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</si>
  <si>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</si>
  <si>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</si>
  <si>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</si>
  <si>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</si>
  <si>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</si>
  <si>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</si>
  <si>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</si>
  <si>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</si>
  <si>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</si>
  <si>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</si>
  <si>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</si>
  <si>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</si>
  <si>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</si>
  <si>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</si>
  <si>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</si>
  <si>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</si>
  <si>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</si>
  <si>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</si>
  <si>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</si>
  <si>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</si>
  <si>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</si>
  <si>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</si>
  <si>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</si>
  <si>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</si>
  <si>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</si>
  <si>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</si>
  <si>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</si>
  <si>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</si>
  <si>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</si>
  <si>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</si>
  <si>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</si>
  <si>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</si>
  <si>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</si>
  <si>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</si>
  <si>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</si>
  <si>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</si>
  <si>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</si>
  <si>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</si>
  <si>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</si>
  <si>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</si>
  <si>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</si>
  <si>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</si>
  <si>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</si>
  <si>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</si>
  <si>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</si>
  <si>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</si>
  <si>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</si>
  <si>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</si>
  <si>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</si>
  <si>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</si>
  <si>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</si>
  <si>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</si>
  <si>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</si>
  <si>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</si>
  <si>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</si>
  <si>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</si>
  <si>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</si>
  <si>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</si>
  <si>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</si>
  <si>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</si>
  <si>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</si>
  <si>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</si>
  <si>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</si>
  <si>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</si>
  <si>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</si>
  <si>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</si>
  <si>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</si>
  <si>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</si>
  <si>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</si>
  <si>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</si>
  <si>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</si>
  <si>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</si>
  <si>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</si>
  <si>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</si>
  <si>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</si>
  <si>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</si>
  <si>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</si>
  <si>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</si>
  <si>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</si>
  <si>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</si>
  <si>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</si>
  <si>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</si>
  <si>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</si>
  <si>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</si>
  <si>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</si>
  <si>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</si>
  <si>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</si>
  <si>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</si>
  <si>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</si>
  <si>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</si>
  <si>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</si>
  <si>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</si>
  <si>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</si>
  <si>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</si>
  <si>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</si>
  <si>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</si>
  <si>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</si>
  <si>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</si>
  <si>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</si>
  <si>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</si>
  <si>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</si>
  <si>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</si>
  <si>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</si>
  <si>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</si>
  <si>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</si>
  <si>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</si>
  <si>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</si>
  <si>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</si>
  <si>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</si>
  <si>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</si>
  <si>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</si>
  <si>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</si>
  <si>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</si>
  <si>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</si>
  <si>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</si>
  <si>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</si>
  <si>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</si>
  <si>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</si>
  <si>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</si>
  <si>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</si>
  <si>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</si>
  <si>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</si>
  <si>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</si>
  <si>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</si>
  <si>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</si>
  <si>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</si>
  <si>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</si>
  <si>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</si>
  <si>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</si>
  <si>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</si>
  <si>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</si>
  <si>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</si>
  <si>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</si>
  <si>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</si>
  <si>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</si>
  <si>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</si>
  <si>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</si>
  <si>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</si>
  <si>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</si>
  <si>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</si>
  <si>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</si>
  <si>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</si>
  <si>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</si>
  <si>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</si>
  <si>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</si>
  <si>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</si>
  <si>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</si>
  <si>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</si>
  <si>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</si>
  <si>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</si>
  <si>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</si>
  <si>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</si>
  <si>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</si>
  <si>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</si>
  <si>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</si>
  <si>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</si>
  <si>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</si>
  <si>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</si>
  <si>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</si>
  <si>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</si>
  <si>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</si>
  <si>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</si>
  <si>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</si>
  <si>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</si>
  <si>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</si>
  <si>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</si>
  <si>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</si>
  <si>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</si>
  <si>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</si>
  <si>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</si>
  <si>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</si>
  <si>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</si>
  <si>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</si>
  <si>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</si>
  <si>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</si>
  <si>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</si>
  <si>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</si>
  <si>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</si>
  <si>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</si>
  <si>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</si>
  <si>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</si>
  <si>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</si>
  <si>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</si>
  <si>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</si>
  <si>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</si>
  <si>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</si>
  <si>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</si>
  <si>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</si>
  <si>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</si>
  <si>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</si>
  <si>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</si>
  <si>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</si>
  <si>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</si>
  <si>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</si>
  <si>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</si>
  <si>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</si>
  <si>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</si>
  <si>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</si>
  <si>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</si>
  <si>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</si>
  <si>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</si>
  <si>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</si>
  <si>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</si>
  <si>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</si>
  <si>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</si>
  <si>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</si>
  <si>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</si>
  <si>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</si>
  <si>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</si>
  <si>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</si>
  <si>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</si>
  <si>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</si>
  <si>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</si>
  <si>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</si>
  <si>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</si>
  <si>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</si>
  <si>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</si>
  <si>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</si>
  <si>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</si>
  <si>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</si>
  <si>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</si>
  <si>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</si>
  <si>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</si>
  <si>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</si>
  <si>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</si>
  <si>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</si>
  <si>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</si>
  <si>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</si>
  <si>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</si>
  <si>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</si>
  <si>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</si>
  <si>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</si>
  <si>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</si>
  <si>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</si>
  <si>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</si>
  <si>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</si>
  <si>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</si>
  <si>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</si>
  <si>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</si>
  <si>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</si>
  <si>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</si>
  <si>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</si>
  <si>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</si>
  <si>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</si>
  <si>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</si>
  <si>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</si>
  <si>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</si>
  <si>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</si>
  <si>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</si>
  <si>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</si>
  <si>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</si>
  <si>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</si>
  <si>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</si>
  <si>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</si>
  <si>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</si>
  <si>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</si>
  <si>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</si>
  <si>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</si>
  <si>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</si>
  <si>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</si>
  <si>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</si>
  <si>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</si>
  <si>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</si>
  <si>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</si>
  <si>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</si>
  <si>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</si>
  <si>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</si>
  <si>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</si>
  <si>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</si>
  <si>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</si>
  <si>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</si>
  <si>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</si>
  <si>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</si>
  <si>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</si>
  <si>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</si>
  <si>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</si>
  <si>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</si>
  <si>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</si>
  <si>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</si>
  <si>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</si>
  <si>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</si>
  <si>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</si>
  <si>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</si>
  <si>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</si>
  <si>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</si>
  <si>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</si>
  <si>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</si>
  <si>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</si>
  <si>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埼玉県朝霞市西原１－１－１</t>
  </si>
  <si>
    <t>株式会社武蔵野　横浜工場</t>
  </si>
  <si>
    <t>横浜市金沢区鳥浜町１２－４８</t>
  </si>
  <si>
    <t>048-487-1111</t>
  </si>
  <si>
    <t>横浜市長</t>
  </si>
  <si>
    <t>099その他の食料品製造業</t>
  </si>
  <si>
    <t>○</t>
  </si>
  <si>
    <t>045-770-1611</t>
    <phoneticPr fontId="3"/>
  </si>
  <si>
    <t>株式会社武蔵野代表取締役社長 安田信行</t>
    <phoneticPr fontId="3"/>
  </si>
  <si>
    <t>令和   6年   5月  23日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</si>
</sst>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1" zoomScaleNormal="100" zoomScaleSheetLayoutView="100" workbookViewId="0">
      <selection activeCell="E39" sqref="E3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457</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460</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455</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459</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452</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2108</v>
      </c>
      <c r="N48" s="586"/>
      <c r="O48" s="587"/>
    </row>
    <row r="49" spans="3:21" ht="18" customHeight="1" x14ac:dyDescent="0.15">
      <c r="C49" s="564" t="s">
        <v>11</v>
      </c>
      <c r="D49" s="565"/>
      <c r="E49" s="566"/>
      <c r="F49" s="619" t="s">
        <v>453</v>
      </c>
      <c r="G49" s="620"/>
      <c r="H49" s="620"/>
      <c r="I49" s="620"/>
      <c r="J49" s="620"/>
      <c r="K49" s="620"/>
      <c r="L49" s="471" t="s">
        <v>172</v>
      </c>
      <c r="M49" s="474"/>
      <c r="N49" s="588" t="s">
        <v>458</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118</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v>7369</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475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2004.8999999999999</v>
      </c>
      <c r="I63" s="293" t="s">
        <v>4</v>
      </c>
      <c r="J63" s="542" t="s">
        <v>324</v>
      </c>
      <c r="K63" s="543"/>
      <c r="L63" s="544"/>
      <c r="M63" s="534">
        <f>+別紙!AA14</f>
        <v>1415.3999999999999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407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1277.5999999999999</v>
      </c>
      <c r="N65" s="535"/>
      <c r="O65" s="460" t="s">
        <v>4</v>
      </c>
      <c r="P65" s="175"/>
      <c r="Q65" s="176"/>
      <c r="R65" s="176"/>
      <c r="S65" s="176"/>
    </row>
    <row r="66" spans="1:48" ht="24.75" customHeight="1" x14ac:dyDescent="0.15">
      <c r="C66" s="488"/>
      <c r="D66" s="539" t="s">
        <v>303</v>
      </c>
      <c r="E66" s="540"/>
      <c r="F66" s="540"/>
      <c r="G66" s="541"/>
      <c r="H66" s="462">
        <f>+別紙!AA12</f>
        <v>589.5</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株式会社武蔵野　横浜工場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879.80000000000007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372.3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670.2</v>
      </c>
      <c r="Q18" s="650"/>
      <c r="R18" s="650"/>
      <c r="S18" s="650"/>
      <c r="T18" s="62" t="s">
        <v>13</v>
      </c>
      <c r="U18"/>
      <c r="V18" s="300"/>
      <c r="W18"/>
      <c r="X18" s="211"/>
      <c r="Y18" s="646">
        <f>+ROUND(AH9,1)+ROUND(AH12,1)+ROUND(AH15,1)+AH18</f>
        <v>372.3</v>
      </c>
      <c r="Z18" s="647"/>
      <c r="AA18" s="647"/>
      <c r="AB18" s="62" t="s">
        <v>4</v>
      </c>
      <c r="AC18" s="210"/>
      <c r="AD18" s="210"/>
      <c r="AE18" s="652"/>
      <c r="AH18" s="682">
        <f>+ROUND(AO18,1)+ROUND(AO21,1)</f>
        <v>372.3</v>
      </c>
      <c r="AI18" s="679"/>
      <c r="AJ18" s="679"/>
      <c r="AK18" s="679"/>
      <c r="AL18" s="54" t="s">
        <v>13</v>
      </c>
      <c r="AM18" s="65"/>
      <c r="AO18" s="327">
        <f>+ROUND(AU16,1)+ROUND(AU17,1)+ROUND(AU18,1)</f>
        <v>372.3</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297.90000000000003</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1172.7</v>
      </c>
      <c r="E24" s="700"/>
      <c r="F24" s="700"/>
      <c r="G24" s="212" t="s">
        <v>198</v>
      </c>
      <c r="H24" s="678">
        <f>+F12</f>
        <v>879.80000000000007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372.3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589.5</v>
      </c>
      <c r="E27" s="700"/>
      <c r="F27" s="700"/>
      <c r="G27" s="212" t="s">
        <v>198</v>
      </c>
      <c r="H27" s="678">
        <f>+Y21</f>
        <v>297.90000000000003</v>
      </c>
      <c r="I27" s="679"/>
      <c r="J27" s="212" t="s">
        <v>198</v>
      </c>
      <c r="M27" s="652"/>
      <c r="P27" s="682">
        <f>+R30+ROUND(R33,1)</f>
        <v>209.6</v>
      </c>
      <c r="Q27" s="683"/>
      <c r="R27" s="683"/>
      <c r="S27" s="683"/>
      <c r="T27" s="54" t="s">
        <v>38</v>
      </c>
      <c r="U27" s="74"/>
      <c r="V27" s="74"/>
      <c r="Y27" s="72" t="s">
        <v>39</v>
      </c>
      <c r="Z27" s="75"/>
      <c r="AH27" s="63"/>
      <c r="AI27" s="63"/>
      <c r="AJ27" s="63"/>
      <c r="AK27" s="63"/>
      <c r="AL27" s="646">
        <f>+AH18+P27</f>
        <v>581.9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583.20000000000005</v>
      </c>
      <c r="E29" s="700"/>
      <c r="F29" s="700"/>
      <c r="G29" s="212" t="s">
        <v>198</v>
      </c>
      <c r="H29" s="678">
        <f>+AL27</f>
        <v>581.9</v>
      </c>
      <c r="I29" s="679"/>
      <c r="J29" s="212" t="s">
        <v>198</v>
      </c>
      <c r="M29" s="652"/>
      <c r="P29" s="66"/>
      <c r="Q29" s="158"/>
      <c r="R29" s="61" t="s">
        <v>183</v>
      </c>
      <c r="S29" s="654" t="s">
        <v>33</v>
      </c>
      <c r="T29" s="668"/>
      <c r="U29" s="668"/>
      <c r="V29" s="669"/>
      <c r="W29" s="58"/>
      <c r="X29" s="76"/>
      <c r="Y29" s="684" t="s">
        <v>258</v>
      </c>
      <c r="Z29" s="685"/>
      <c r="AA29" s="640">
        <v>209.6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137.80000000000001</v>
      </c>
      <c r="E30" s="700"/>
      <c r="F30" s="700"/>
      <c r="G30" s="212" t="s">
        <v>198</v>
      </c>
      <c r="H30" s="678">
        <f>+AL30</f>
        <v>209.6</v>
      </c>
      <c r="I30" s="679"/>
      <c r="J30" s="212" t="s">
        <v>198</v>
      </c>
      <c r="M30" s="652"/>
      <c r="P30" s="66"/>
      <c r="R30" s="682">
        <f>+ROUND(AA28,1)+ROUND(AA29,1)+ROUND(AA30,1)</f>
        <v>209.6</v>
      </c>
      <c r="S30" s="683"/>
      <c r="T30" s="683"/>
      <c r="U30" s="683"/>
      <c r="V30" s="54" t="s">
        <v>16</v>
      </c>
      <c r="Y30" s="684" t="s">
        <v>186</v>
      </c>
      <c r="Z30" s="685"/>
      <c r="AA30" s="640"/>
      <c r="AB30" s="641"/>
      <c r="AC30" s="641"/>
      <c r="AD30" s="641"/>
      <c r="AE30" s="641"/>
      <c r="AF30" s="54" t="s">
        <v>13</v>
      </c>
      <c r="AL30" s="632">
        <v>209.6</v>
      </c>
      <c r="AM30" s="633"/>
      <c r="AN30" s="633"/>
      <c r="AO30" s="633"/>
      <c r="AP30" s="62" t="s">
        <v>13</v>
      </c>
      <c r="AS30" s="677"/>
      <c r="AT30" s="674"/>
      <c r="AU30" s="674"/>
      <c r="AV30" s="675"/>
      <c r="AW30" s="503"/>
    </row>
    <row r="31" spans="2:49" ht="27" customHeight="1" thickTop="1" thickBot="1" x14ac:dyDescent="0.2">
      <c r="B31" s="711" t="s">
        <v>226</v>
      </c>
      <c r="C31" s="712"/>
      <c r="D31" s="700">
        <v>445.4</v>
      </c>
      <c r="E31" s="700"/>
      <c r="F31" s="700"/>
      <c r="G31" s="212" t="s">
        <v>198</v>
      </c>
      <c r="H31" s="678">
        <f>+AS24</f>
        <v>372.3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G16" zoomScaleNormal="100" workbookViewId="0">
      <selection activeCell="AE24" sqref="AE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442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459</v>
      </c>
      <c r="E24" s="700"/>
      <c r="F24" s="700"/>
      <c r="G24" s="212" t="s">
        <v>198</v>
      </c>
      <c r="H24" s="678">
        <f>+F12</f>
        <v>442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442</v>
      </c>
      <c r="Q27" s="683"/>
      <c r="R27" s="683"/>
      <c r="S27" s="683"/>
      <c r="T27" s="54" t="s">
        <v>38</v>
      </c>
      <c r="U27" s="74"/>
      <c r="V27" s="74"/>
      <c r="Y27" s="72" t="s">
        <v>39</v>
      </c>
      <c r="Z27" s="75"/>
      <c r="AH27" s="63"/>
      <c r="AI27" s="63"/>
      <c r="AJ27" s="63"/>
      <c r="AK27" s="63"/>
      <c r="AL27" s="646">
        <f>+AH18+P27</f>
        <v>442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459</v>
      </c>
      <c r="E29" s="700"/>
      <c r="F29" s="700"/>
      <c r="G29" s="212" t="s">
        <v>198</v>
      </c>
      <c r="H29" s="678">
        <f>+AL27</f>
        <v>442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269.2</v>
      </c>
      <c r="E30" s="700"/>
      <c r="F30" s="700"/>
      <c r="G30" s="212" t="s">
        <v>198</v>
      </c>
      <c r="H30" s="678">
        <f>+AL30</f>
        <v>252</v>
      </c>
      <c r="I30" s="679"/>
      <c r="J30" s="212" t="s">
        <v>198</v>
      </c>
      <c r="M30" s="652"/>
      <c r="P30" s="66"/>
      <c r="R30" s="682">
        <f>+ROUND(AA28,1)+ROUND(AA29,1)+ROUND(AA30,1)</f>
        <v>442</v>
      </c>
      <c r="S30" s="683"/>
      <c r="T30" s="683"/>
      <c r="U30" s="683"/>
      <c r="V30" s="54" t="s">
        <v>16</v>
      </c>
      <c r="Y30" s="684" t="s">
        <v>186</v>
      </c>
      <c r="Z30" s="685"/>
      <c r="AA30" s="640"/>
      <c r="AB30" s="641"/>
      <c r="AC30" s="641"/>
      <c r="AD30" s="641"/>
      <c r="AE30" s="641"/>
      <c r="AF30" s="54" t="s">
        <v>13</v>
      </c>
      <c r="AL30" s="632">
        <v>252</v>
      </c>
      <c r="AM30" s="633"/>
      <c r="AN30" s="633"/>
      <c r="AO30" s="633"/>
      <c r="AP30" s="62" t="s">
        <v>13</v>
      </c>
      <c r="AS30" s="677"/>
      <c r="AT30" s="674"/>
      <c r="AU30" s="674"/>
      <c r="AV30" s="675"/>
      <c r="AW30" s="503"/>
    </row>
    <row r="31" spans="2:49" ht="27" customHeight="1" thickTop="1" thickBot="1" x14ac:dyDescent="0.2">
      <c r="B31" s="711" t="s">
        <v>226</v>
      </c>
      <c r="C31" s="712"/>
      <c r="D31" s="700">
        <v>459</v>
      </c>
      <c r="E31" s="700"/>
      <c r="F31" s="700"/>
      <c r="G31" s="212" t="s">
        <v>198</v>
      </c>
      <c r="H31" s="678">
        <f>+AS24</f>
        <v>442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G19" zoomScaleNormal="100" workbookViewId="0">
      <selection activeCell="AA23" sqref="AA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356.9</v>
      </c>
      <c r="E24" s="700"/>
      <c r="F24" s="700"/>
      <c r="G24" s="212" t="s">
        <v>198</v>
      </c>
      <c r="H24" s="678">
        <f>+F12</f>
        <v>370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370</v>
      </c>
      <c r="Q27" s="683"/>
      <c r="R27" s="683"/>
      <c r="S27" s="683"/>
      <c r="T27" s="54" t="s">
        <v>38</v>
      </c>
      <c r="U27" s="74"/>
      <c r="V27" s="74"/>
      <c r="Y27" s="72" t="s">
        <v>39</v>
      </c>
      <c r="Z27" s="75"/>
      <c r="AH27" s="63"/>
      <c r="AI27" s="63"/>
      <c r="AJ27" s="63"/>
      <c r="AK27" s="63"/>
      <c r="AL27" s="646">
        <f>+AH18+P27</f>
        <v>370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356.9</v>
      </c>
      <c r="E29" s="700"/>
      <c r="F29" s="700"/>
      <c r="G29" s="212" t="s">
        <v>198</v>
      </c>
      <c r="H29" s="678">
        <f>+AL27</f>
        <v>370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370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356.9</v>
      </c>
      <c r="E31" s="700"/>
      <c r="F31" s="700"/>
      <c r="G31" s="212" t="s">
        <v>198</v>
      </c>
      <c r="H31" s="678">
        <f>+AS24</f>
        <v>370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R38" sqref="R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16.2</v>
      </c>
      <c r="E24" s="700"/>
      <c r="F24" s="700"/>
      <c r="G24" s="212" t="s">
        <v>198</v>
      </c>
      <c r="H24" s="678">
        <f>+F12</f>
        <v>14.2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14.2</v>
      </c>
      <c r="Q27" s="683"/>
      <c r="R27" s="683"/>
      <c r="S27" s="683"/>
      <c r="T27" s="54" t="s">
        <v>38</v>
      </c>
      <c r="U27" s="74"/>
      <c r="V27" s="74"/>
      <c r="Y27" s="72" t="s">
        <v>39</v>
      </c>
      <c r="Z27" s="75"/>
      <c r="AH27" s="63"/>
      <c r="AI27" s="63"/>
      <c r="AJ27" s="63"/>
      <c r="AK27" s="63"/>
      <c r="AL27" s="646">
        <f>+AH18+P27</f>
        <v>14.2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16.2</v>
      </c>
      <c r="E29" s="700"/>
      <c r="F29" s="700"/>
      <c r="G29" s="212" t="s">
        <v>198</v>
      </c>
      <c r="H29" s="678">
        <f>+AL27</f>
        <v>14.2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16.2</v>
      </c>
      <c r="E31" s="700"/>
      <c r="F31" s="700"/>
      <c r="G31" s="212" t="s">
        <v>198</v>
      </c>
      <c r="H31" s="678">
        <f>+AS24</f>
        <v>14.2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H37" sqref="H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株式会社武蔵野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0.2</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株式会社武蔵野　横浜工場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1172.7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459</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356.9</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16.2</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0.1</v>
      </c>
      <c r="AA9" s="395">
        <f>IF(SUM(G9:Z9)&gt;0,SUM(G9:Z9),IF(AA$19&gt;0,"0",0))</f>
        <v>2004.8999999999999</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t="str">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t="str">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589.5</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t="str">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589.5</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t="str">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583.20000000000005</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459</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356.9</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16.2</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0.1</v>
      </c>
      <c r="AA14" s="401">
        <f t="shared" si="0"/>
        <v>1415.3999999999999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137.80000000000001</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269.2</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t="str">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407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445.4</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459</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356.9</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16.2</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0.1</v>
      </c>
      <c r="AA16" s="401">
        <f t="shared" si="0"/>
        <v>1277.5999999999999</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t="str">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t="str">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879.80000000000007</v>
      </c>
      <c r="I19" s="405">
        <f t="shared" si="1"/>
        <v>0</v>
      </c>
      <c r="J19" s="405">
        <f t="shared" si="1"/>
        <v>0</v>
      </c>
      <c r="K19" s="405">
        <f t="shared" si="1"/>
        <v>0</v>
      </c>
      <c r="L19" s="405">
        <f t="shared" si="1"/>
        <v>442</v>
      </c>
      <c r="M19" s="405">
        <f t="shared" si="1"/>
        <v>0</v>
      </c>
      <c r="N19" s="405">
        <f t="shared" si="1"/>
        <v>0</v>
      </c>
      <c r="O19" s="405">
        <f t="shared" si="1"/>
        <v>0</v>
      </c>
      <c r="P19" s="405">
        <f t="shared" si="1"/>
        <v>370</v>
      </c>
      <c r="Q19" s="405">
        <f t="shared" si="1"/>
        <v>0</v>
      </c>
      <c r="R19" s="405">
        <f t="shared" si="1"/>
        <v>0</v>
      </c>
      <c r="S19" s="405">
        <f t="shared" si="1"/>
        <v>14.2</v>
      </c>
      <c r="T19" s="405">
        <f t="shared" si="1"/>
        <v>0</v>
      </c>
      <c r="U19" s="405">
        <f t="shared" si="1"/>
        <v>0</v>
      </c>
      <c r="V19" s="405">
        <f t="shared" si="1"/>
        <v>0</v>
      </c>
      <c r="W19" s="405">
        <f t="shared" si="1"/>
        <v>0</v>
      </c>
      <c r="X19" s="405">
        <f t="shared" si="1"/>
        <v>0</v>
      </c>
      <c r="Y19" s="405">
        <f t="shared" si="1"/>
        <v>0</v>
      </c>
      <c r="Z19" s="406">
        <f t="shared" si="1"/>
        <v>0.2</v>
      </c>
      <c r="AA19" s="407">
        <f t="shared" ref="AA19:AA25" si="2">SUM(G19:Z19)</f>
        <v>1706.2000000000003</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670.2</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670.2</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372.3</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372.3</v>
      </c>
    </row>
    <row r="27" spans="2:27" ht="24" customHeight="1" x14ac:dyDescent="0.15">
      <c r="B27" s="182"/>
      <c r="C27" s="765"/>
      <c r="D27" s="187" t="s">
        <v>25</v>
      </c>
      <c r="E27" s="761" t="s">
        <v>289</v>
      </c>
      <c r="F27" s="762"/>
      <c r="G27" s="426">
        <f t="shared" ref="G27:Z27" si="5">+G23-G26</f>
        <v>0</v>
      </c>
      <c r="H27" s="426">
        <f t="shared" si="5"/>
        <v>297.90000000000003</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297.90000000000003</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372.3</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372.3</v>
      </c>
    </row>
    <row r="32" spans="2:27" ht="24" customHeight="1" x14ac:dyDescent="0.15">
      <c r="B32" s="184">
        <v>5</v>
      </c>
      <c r="C32" s="137"/>
      <c r="D32" s="228"/>
      <c r="E32" s="223" t="s">
        <v>265</v>
      </c>
      <c r="F32" s="469"/>
      <c r="G32" s="432">
        <f t="shared" ref="G32:Z32" si="7">SUM(G33:G35)</f>
        <v>0</v>
      </c>
      <c r="H32" s="432">
        <f t="shared" si="7"/>
        <v>372.3</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372.3</v>
      </c>
    </row>
    <row r="33" spans="2:27" ht="24" customHeight="1" x14ac:dyDescent="0.15">
      <c r="B33" s="184" t="s">
        <v>228</v>
      </c>
      <c r="C33" s="137"/>
      <c r="D33" s="226"/>
      <c r="E33" s="221"/>
      <c r="F33" s="219" t="s">
        <v>235</v>
      </c>
      <c r="G33" s="435">
        <f>+ｱ.燃え殻!$AU$16</f>
        <v>0</v>
      </c>
      <c r="H33" s="435">
        <f>+ｲ.汚泥!$AU$16</f>
        <v>372.3</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372.3</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209.6</v>
      </c>
      <c r="I37" s="441">
        <f t="shared" si="8"/>
        <v>0</v>
      </c>
      <c r="J37" s="441">
        <f t="shared" si="8"/>
        <v>0</v>
      </c>
      <c r="K37" s="441">
        <f t="shared" si="8"/>
        <v>0</v>
      </c>
      <c r="L37" s="441">
        <f t="shared" si="8"/>
        <v>442</v>
      </c>
      <c r="M37" s="441">
        <f t="shared" si="8"/>
        <v>0</v>
      </c>
      <c r="N37" s="441">
        <f t="shared" si="8"/>
        <v>0</v>
      </c>
      <c r="O37" s="441">
        <f t="shared" si="8"/>
        <v>0</v>
      </c>
      <c r="P37" s="441">
        <f t="shared" si="8"/>
        <v>370</v>
      </c>
      <c r="Q37" s="441">
        <f t="shared" si="8"/>
        <v>0</v>
      </c>
      <c r="R37" s="441">
        <f t="shared" si="8"/>
        <v>0</v>
      </c>
      <c r="S37" s="441">
        <f t="shared" si="8"/>
        <v>14.2</v>
      </c>
      <c r="T37" s="441">
        <f t="shared" si="8"/>
        <v>0</v>
      </c>
      <c r="U37" s="441">
        <f t="shared" si="8"/>
        <v>0</v>
      </c>
      <c r="V37" s="441">
        <f t="shared" si="8"/>
        <v>0</v>
      </c>
      <c r="W37" s="441">
        <f t="shared" si="8"/>
        <v>0</v>
      </c>
      <c r="X37" s="441">
        <f t="shared" si="8"/>
        <v>0</v>
      </c>
      <c r="Y37" s="441">
        <f t="shared" si="8"/>
        <v>0</v>
      </c>
      <c r="Z37" s="442">
        <f t="shared" si="8"/>
        <v>0.2</v>
      </c>
      <c r="AA37" s="443">
        <f t="shared" si="4"/>
        <v>1036</v>
      </c>
    </row>
    <row r="38" spans="2:27" ht="24" customHeight="1" x14ac:dyDescent="0.15">
      <c r="B38" s="182"/>
      <c r="C38" s="752"/>
      <c r="D38" s="225"/>
      <c r="E38" s="223" t="s">
        <v>262</v>
      </c>
      <c r="F38" s="469"/>
      <c r="G38" s="432">
        <f t="shared" ref="G38:Z38" si="9">SUM(G39:G41)</f>
        <v>0</v>
      </c>
      <c r="H38" s="432">
        <f t="shared" si="9"/>
        <v>209.6</v>
      </c>
      <c r="I38" s="432">
        <f t="shared" si="9"/>
        <v>0</v>
      </c>
      <c r="J38" s="432">
        <f t="shared" si="9"/>
        <v>0</v>
      </c>
      <c r="K38" s="432">
        <f t="shared" si="9"/>
        <v>0</v>
      </c>
      <c r="L38" s="432">
        <f t="shared" si="9"/>
        <v>442</v>
      </c>
      <c r="M38" s="432">
        <f t="shared" si="9"/>
        <v>0</v>
      </c>
      <c r="N38" s="432">
        <f t="shared" si="9"/>
        <v>0</v>
      </c>
      <c r="O38" s="432">
        <f t="shared" si="9"/>
        <v>0</v>
      </c>
      <c r="P38" s="432">
        <f t="shared" si="9"/>
        <v>370</v>
      </c>
      <c r="Q38" s="432">
        <f t="shared" si="9"/>
        <v>0</v>
      </c>
      <c r="R38" s="432">
        <f t="shared" si="9"/>
        <v>0</v>
      </c>
      <c r="S38" s="432">
        <f t="shared" si="9"/>
        <v>14.2</v>
      </c>
      <c r="T38" s="432">
        <f t="shared" si="9"/>
        <v>0</v>
      </c>
      <c r="U38" s="432">
        <f t="shared" si="9"/>
        <v>0</v>
      </c>
      <c r="V38" s="432">
        <f t="shared" si="9"/>
        <v>0</v>
      </c>
      <c r="W38" s="432">
        <f t="shared" si="9"/>
        <v>0</v>
      </c>
      <c r="X38" s="432">
        <f t="shared" si="9"/>
        <v>0</v>
      </c>
      <c r="Y38" s="432">
        <f t="shared" si="9"/>
        <v>0</v>
      </c>
      <c r="Z38" s="433">
        <f t="shared" si="9"/>
        <v>0.2</v>
      </c>
      <c r="AA38" s="434">
        <f t="shared" si="4"/>
        <v>1036</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442</v>
      </c>
      <c r="M39" s="435">
        <f>+ｷ.紙くず!$AA$28</f>
        <v>0</v>
      </c>
      <c r="N39" s="435">
        <f>+ｸ.木くず!$AA$28</f>
        <v>0</v>
      </c>
      <c r="O39" s="435">
        <f>+ｹ.繊維くず!$AA$28</f>
        <v>0</v>
      </c>
      <c r="P39" s="435">
        <f>+ｺ.動植物性残さ!$AA$28</f>
        <v>370</v>
      </c>
      <c r="Q39" s="435">
        <f>+ｻ.動物系固形不要物!$AA$28</f>
        <v>0</v>
      </c>
      <c r="R39" s="435">
        <f>+ｼ.ｺﾞﾑくず!$AA$28</f>
        <v>0</v>
      </c>
      <c r="S39" s="435">
        <f>+ｽ.金属くず!$AA$28</f>
        <v>14.2</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0.2</v>
      </c>
      <c r="AA39" s="437">
        <f t="shared" si="4"/>
        <v>826.40000000000009</v>
      </c>
    </row>
    <row r="40" spans="2:27" ht="24" customHeight="1" x14ac:dyDescent="0.15">
      <c r="B40" s="182"/>
      <c r="C40" s="752"/>
      <c r="D40" s="226"/>
      <c r="E40" s="221"/>
      <c r="F40" s="219" t="s">
        <v>261</v>
      </c>
      <c r="G40" s="435">
        <f>+ｱ.燃え殻!$AA$29</f>
        <v>0</v>
      </c>
      <c r="H40" s="435">
        <f>+ｲ.汚泥!$AA$29</f>
        <v>209.6</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209.6</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581.9</v>
      </c>
      <c r="I43" s="444">
        <f>+ｳ.廃油!$AL$27</f>
        <v>0</v>
      </c>
      <c r="J43" s="444">
        <f>+ｴ.廃酸!$AL$27</f>
        <v>0</v>
      </c>
      <c r="K43" s="444">
        <f>+ｵ.廃ｱﾙｶﾘ!$AL$27</f>
        <v>0</v>
      </c>
      <c r="L43" s="444">
        <f>+ｶ.廃ﾌﾟﾗ類!$AL$27</f>
        <v>442</v>
      </c>
      <c r="M43" s="444">
        <f>+ｷ.紙くず!$AL$27</f>
        <v>0</v>
      </c>
      <c r="N43" s="444">
        <f>+ｸ.木くず!$AL$27</f>
        <v>0</v>
      </c>
      <c r="O43" s="444">
        <f>+ｹ.繊維くず!$AL$27</f>
        <v>0</v>
      </c>
      <c r="P43" s="444">
        <f>+ｺ.動植物性残さ!$AL$27</f>
        <v>370</v>
      </c>
      <c r="Q43" s="444">
        <f>+ｻ.動物系固形不要物!$AL$27</f>
        <v>0</v>
      </c>
      <c r="R43" s="444">
        <f>+ｼ.ｺﾞﾑくず!$AL$27</f>
        <v>0</v>
      </c>
      <c r="S43" s="444">
        <f>+ｽ.金属くず!$AL$27</f>
        <v>14.2</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0.2</v>
      </c>
      <c r="AA43" s="446">
        <f t="shared" si="4"/>
        <v>1408.3000000000002</v>
      </c>
    </row>
    <row r="44" spans="2:27" ht="24" customHeight="1" x14ac:dyDescent="0.15">
      <c r="B44" s="182"/>
      <c r="C44" s="189"/>
      <c r="D44" s="187" t="s">
        <v>188</v>
      </c>
      <c r="E44" s="761" t="s">
        <v>238</v>
      </c>
      <c r="F44" s="762"/>
      <c r="G44" s="447">
        <f>+ｱ.燃え殻!$AL$30</f>
        <v>0</v>
      </c>
      <c r="H44" s="447">
        <f>+ｲ.汚泥!$AL$30</f>
        <v>209.6</v>
      </c>
      <c r="I44" s="447">
        <f>+ｳ.廃油!$AL$30</f>
        <v>0</v>
      </c>
      <c r="J44" s="447">
        <f>+ｴ.廃酸!$AL$30</f>
        <v>0</v>
      </c>
      <c r="K44" s="447">
        <f>+ｵ.廃ｱﾙｶﾘ!$AL$30</f>
        <v>0</v>
      </c>
      <c r="L44" s="447">
        <f>+ｶ.廃ﾌﾟﾗ類!$AL$30</f>
        <v>252</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0.2</v>
      </c>
      <c r="AA44" s="449">
        <f t="shared" si="4"/>
        <v>461.8</v>
      </c>
    </row>
    <row r="45" spans="2:27" ht="24" customHeight="1" x14ac:dyDescent="0.15">
      <c r="B45" s="182"/>
      <c r="C45" s="189"/>
      <c r="D45" s="467" t="s">
        <v>190</v>
      </c>
      <c r="E45" s="763" t="s">
        <v>239</v>
      </c>
      <c r="F45" s="764"/>
      <c r="G45" s="450">
        <f>+ｱ.燃え殻!$AS$24</f>
        <v>0</v>
      </c>
      <c r="H45" s="450">
        <f>+ｲ.汚泥!$AS$24</f>
        <v>372.3</v>
      </c>
      <c r="I45" s="450">
        <f>+ｳ.廃油!$AS$24</f>
        <v>0</v>
      </c>
      <c r="J45" s="450">
        <f>+ｴ.廃酸!$AS$24</f>
        <v>0</v>
      </c>
      <c r="K45" s="450">
        <f>+ｵ.廃ｱﾙｶﾘ!$AS$24</f>
        <v>0</v>
      </c>
      <c r="L45" s="450">
        <f>+ｶ.廃ﾌﾟﾗ類!$AS$24</f>
        <v>442</v>
      </c>
      <c r="M45" s="450">
        <f>+ｷ.紙くず!$AS$24</f>
        <v>0</v>
      </c>
      <c r="N45" s="450">
        <f>+ｸ.木くず!$AS$24</f>
        <v>0</v>
      </c>
      <c r="O45" s="450">
        <f>+ｹ.繊維くず!$AS$24</f>
        <v>0</v>
      </c>
      <c r="P45" s="450">
        <f>+ｺ.動植物性残さ!$AS$24</f>
        <v>370</v>
      </c>
      <c r="Q45" s="450">
        <f>+ｻ.動物系固形不要物!$AS$24</f>
        <v>0</v>
      </c>
      <c r="R45" s="450">
        <f>+ｼ.ｺﾞﾑくず!$AS$24</f>
        <v>0</v>
      </c>
      <c r="S45" s="450">
        <f>+ｽ.金属くず!$AS$24</f>
        <v>14.2</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0.2</v>
      </c>
      <c r="AA45" s="452">
        <f t="shared" si="4"/>
        <v>1198.7</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2052.5</v>
      </c>
      <c r="I55" s="506">
        <f t="shared" si="10"/>
        <v>0</v>
      </c>
      <c r="J55" s="506">
        <f t="shared" si="10"/>
        <v>0</v>
      </c>
      <c r="K55" s="506">
        <f t="shared" si="10"/>
        <v>0</v>
      </c>
      <c r="L55" s="506">
        <f t="shared" si="10"/>
        <v>901</v>
      </c>
      <c r="M55" s="506">
        <f t="shared" si="10"/>
        <v>0</v>
      </c>
      <c r="N55" s="506">
        <f t="shared" si="10"/>
        <v>0</v>
      </c>
      <c r="O55" s="506">
        <f t="shared" si="10"/>
        <v>0</v>
      </c>
      <c r="P55" s="506">
        <f t="shared" si="10"/>
        <v>726.9</v>
      </c>
      <c r="Q55" s="506">
        <f t="shared" si="10"/>
        <v>0</v>
      </c>
      <c r="R55" s="506">
        <f t="shared" si="10"/>
        <v>0</v>
      </c>
      <c r="S55" s="506">
        <f t="shared" si="10"/>
        <v>30.4</v>
      </c>
      <c r="T55" s="506">
        <f t="shared" si="10"/>
        <v>0</v>
      </c>
      <c r="U55" s="506">
        <f t="shared" si="10"/>
        <v>0</v>
      </c>
      <c r="V55" s="506">
        <f t="shared" si="10"/>
        <v>0</v>
      </c>
      <c r="W55" s="506">
        <f t="shared" si="10"/>
        <v>0</v>
      </c>
      <c r="X55" s="506">
        <f t="shared" si="10"/>
        <v>0</v>
      </c>
      <c r="Y55" s="506">
        <f t="shared" si="10"/>
        <v>0</v>
      </c>
      <c r="Z55" s="506">
        <f t="shared" si="10"/>
        <v>0.30000000000000004</v>
      </c>
      <c r="AA55" s="507">
        <f>+AA9+AA19+AA20</f>
        <v>3711.1000000000004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5月  23日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埼玉県朝霞市西原１－１－１</v>
      </c>
      <c r="K16" s="806"/>
      <c r="L16" s="807"/>
      <c r="M16" s="807"/>
      <c r="N16" s="807"/>
      <c r="O16" s="808"/>
    </row>
    <row r="17" spans="1:48" ht="26.25" customHeight="1" x14ac:dyDescent="0.15">
      <c r="C17" s="249"/>
      <c r="D17" s="250"/>
      <c r="E17" s="250"/>
      <c r="F17" s="250"/>
      <c r="G17" s="250"/>
      <c r="H17" s="254" t="s">
        <v>7</v>
      </c>
      <c r="I17" s="254"/>
      <c r="J17" s="806" t="str">
        <f>+表紙!J40</f>
        <v>株式会社武蔵野代表取締役社長 安田信行</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048-487-1111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株式会社武蔵野　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2108</v>
      </c>
      <c r="N25" s="859"/>
      <c r="O25" s="860"/>
    </row>
    <row r="26" spans="1:48" ht="18" customHeight="1" x14ac:dyDescent="0.15">
      <c r="C26" s="839" t="s">
        <v>11</v>
      </c>
      <c r="D26" s="840"/>
      <c r="E26" s="841"/>
      <c r="F26" s="833" t="str">
        <f>+表紙!F49</f>
        <v>横浜市金沢区鳥浜町１２－４８</v>
      </c>
      <c r="G26" s="834"/>
      <c r="H26" s="834"/>
      <c r="I26" s="834"/>
      <c r="J26" s="834"/>
      <c r="K26" s="834"/>
      <c r="L26" s="139" t="s">
        <v>172</v>
      </c>
      <c r="M26" s="259"/>
      <c r="N26" s="837" t="str">
        <f>IF(+表紙!N49="","",+表紙!N49)</f>
        <v>045-770-1611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Ｅ09－食料品製造業</v>
      </c>
      <c r="G29" s="862"/>
      <c r="H29" s="862"/>
      <c r="I29" s="862"/>
      <c r="J29" s="370" t="s">
        <v>47</v>
      </c>
      <c r="K29" s="370"/>
      <c r="L29" s="863" t="str">
        <f>+表紙!L52</f>
        <v>099その他の食料品製造業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7369</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475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2004.8999999999999</v>
      </c>
      <c r="I40" s="293" t="s">
        <v>4</v>
      </c>
      <c r="J40" s="542" t="s">
        <v>324</v>
      </c>
      <c r="K40" s="543"/>
      <c r="L40" s="544"/>
      <c r="M40" s="865">
        <f>+表紙!M63</f>
        <v>1415.3999999999999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407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1277.5999999999999</v>
      </c>
      <c r="N42" s="866">
        <f>+表紙!N65</f>
        <v>0</v>
      </c>
      <c r="O42" s="197" t="s">
        <v>4</v>
      </c>
    </row>
    <row r="43" spans="1:48" ht="24.75" customHeight="1" x14ac:dyDescent="0.15">
      <c r="C43" s="191"/>
      <c r="D43" s="539" t="s">
        <v>303</v>
      </c>
      <c r="E43" s="540"/>
      <c r="F43" s="540"/>
      <c r="G43" s="541"/>
      <c r="H43" s="298">
        <f>+表紙!H66</f>
        <v>589.5</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2024-05-23T06:33:15Z</dcterms:created>
  <dcterms:modified xsi:type="dcterms:W3CDTF">2024-05-23T06:33:15Z</dcterms:modified>
</cp:coreProperties>
</file>