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M45" i="94"/>
  <c r="N45" i="94"/>
  <c r="F12" i="89"/>
  <c r="H24" i="89" s="1"/>
  <c r="Y18" i="91"/>
  <c r="P16" i="91" s="1"/>
  <c r="X50" i="94" s="1"/>
  <c r="H45" i="94" l="1"/>
  <c r="H31" i="88"/>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<sst xmlns="http://schemas.openxmlformats.org/spreadsheetml/2006/main" count="3275" uniqueCount="462">
  <si>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</si>
  <si>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</si>
  <si>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</si>
  <si>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</si>
  <si>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</si>
  <si>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</si>
  <si>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</si>
  <si>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</si>
  <si>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</si>
  <si>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</si>
  <si>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</si>
  <si>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</si>
  <si>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</si>
  <si>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</si>
  <si>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</si>
  <si>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</si>
  <si>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</si>
  <si>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</si>
  <si>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</si>
  <si>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</si>
  <si>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</si>
  <si>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</si>
  <si>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</si>
  <si>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</si>
  <si>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</si>
  <si>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</si>
  <si>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</si>
  <si>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</si>
  <si>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</si>
  <si>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</si>
  <si>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</si>
  <si>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</si>
  <si>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</si>
  <si>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</si>
  <si>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</si>
  <si>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</si>
  <si>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</si>
  <si>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</si>
  <si>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</si>
  <si>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</si>
  <si>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</si>
  <si>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</si>
  <si>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</si>
  <si>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</si>
  <si>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</si>
  <si>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</si>
  <si>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</si>
  <si>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</si>
  <si>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</si>
  <si>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</si>
  <si>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</si>
  <si>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</si>
  <si>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</si>
  <si>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</si>
  <si>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</si>
  <si>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</si>
  <si>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</si>
  <si>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</si>
  <si>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</si>
  <si>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</si>
  <si>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</si>
  <si>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</si>
  <si>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</si>
  <si>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</si>
  <si>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</si>
  <si>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</si>
  <si>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</si>
  <si>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</si>
  <si>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</si>
  <si>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</si>
  <si>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</si>
  <si>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</si>
  <si>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</si>
  <si>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</si>
  <si>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</si>
  <si>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</si>
  <si>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</si>
  <si>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</si>
  <si>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</si>
  <si>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</si>
  <si>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</si>
  <si>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</si>
  <si>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</si>
  <si>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</si>
  <si>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</si>
  <si>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</si>
  <si>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</si>
  <si>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</si>
  <si>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</si>
  <si>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</si>
  <si>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</si>
  <si>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</si>
  <si>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</si>
  <si>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</si>
  <si>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</si>
  <si>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</si>
  <si>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</si>
  <si>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</si>
  <si>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</si>
  <si>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</si>
  <si>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</si>
  <si>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</si>
  <si>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</si>
  <si>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</si>
  <si>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</si>
  <si>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</si>
  <si>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</si>
  <si>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</si>
  <si>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</si>
  <si>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</si>
  <si>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</si>
  <si>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</si>
  <si>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</si>
  <si>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</si>
  <si>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</si>
  <si>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</si>
  <si>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</si>
  <si>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</si>
  <si>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</si>
  <si>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</si>
  <si>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</si>
  <si>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</si>
  <si>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</si>
  <si>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</si>
  <si>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</si>
  <si>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</si>
  <si>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</si>
  <si>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</si>
  <si>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</si>
  <si>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</si>
  <si>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</si>
  <si>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</si>
  <si>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</si>
  <si>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</si>
  <si>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</si>
  <si>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</si>
  <si>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</si>
  <si>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</si>
  <si>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</si>
  <si>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</si>
  <si>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</si>
  <si>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</si>
  <si>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</si>
  <si>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</si>
  <si>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</si>
  <si>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</si>
  <si>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</si>
  <si>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</si>
  <si>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</si>
  <si>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</si>
  <si>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</si>
  <si>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</si>
  <si>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</si>
  <si>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</si>
  <si>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</si>
  <si>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</si>
  <si>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</si>
  <si>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</si>
  <si>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</si>
  <si>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</si>
  <si>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</si>
  <si>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</si>
  <si>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</si>
  <si>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</si>
  <si>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</si>
  <si>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</si>
  <si>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</si>
  <si>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</si>
  <si>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</si>
  <si>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</si>
  <si>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</si>
  <si>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</si>
  <si>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</si>
  <si>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</si>
  <si>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</si>
  <si>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</si>
  <si>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</si>
  <si>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</si>
  <si>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</si>
  <si>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</si>
  <si>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</si>
  <si>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</si>
  <si>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</si>
  <si>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</si>
  <si>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</si>
  <si>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</si>
  <si>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</si>
  <si>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</si>
  <si>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</si>
  <si>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</si>
  <si>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</si>
  <si>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</si>
  <si>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</si>
  <si>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</si>
  <si>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</si>
  <si>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</si>
  <si>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</si>
  <si>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</si>
  <si>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</si>
  <si>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</si>
  <si>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</si>
  <si>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</si>
  <si>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</si>
  <si>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</si>
  <si>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</si>
  <si>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</si>
  <si>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</si>
  <si>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</si>
  <si>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</si>
  <si>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</si>
  <si>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</si>
  <si>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</si>
  <si>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</si>
  <si>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</si>
  <si>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</si>
  <si>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</si>
  <si>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</si>
  <si>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</si>
  <si>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</si>
  <si>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</si>
  <si>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</si>
  <si>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</si>
  <si>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</si>
  <si>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</si>
  <si>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</si>
  <si>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</si>
  <si>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</si>
  <si>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</si>
  <si>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</si>
  <si>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</si>
  <si>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</si>
  <si>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</si>
  <si>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</si>
  <si>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</si>
  <si>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</si>
  <si>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</si>
  <si>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</si>
  <si>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</si>
  <si>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</si>
  <si>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</si>
  <si>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</si>
  <si>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</si>
  <si>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</si>
  <si>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</si>
  <si>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</si>
  <si>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</si>
  <si>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</si>
  <si>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</si>
  <si>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</si>
  <si>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</si>
  <si>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</si>
  <si>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</si>
  <si>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</si>
  <si>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</si>
  <si>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</si>
  <si>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</si>
  <si>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</si>
  <si>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</si>
  <si>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</si>
  <si>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</si>
  <si>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</si>
  <si>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</si>
  <si>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</si>
  <si>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</si>
  <si>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</si>
  <si>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</si>
  <si>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</si>
  <si>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</si>
  <si>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</si>
  <si>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</si>
  <si>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</si>
  <si>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</si>
  <si>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</si>
  <si>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</si>
  <si>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</si>
  <si>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</si>
  <si>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</si>
  <si>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</si>
  <si>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</si>
  <si>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</si>
  <si>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</si>
  <si>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</si>
  <si>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</si>
  <si>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</si>
  <si>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</si>
  <si>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</si>
  <si>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</si>
  <si>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</si>
  <si>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</si>
  <si>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</si>
  <si>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</si>
  <si>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</si>
  <si>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</si>
  <si>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</si>
  <si>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</si>
  <si>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</si>
  <si>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</si>
  <si>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</si>
  <si>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</si>
  <si>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</si>
  <si>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</si>
  <si>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</si>
  <si>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</si>
  <si>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</si>
  <si>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</si>
  <si>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</si>
  <si>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</si>
  <si>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</si>
  <si>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</si>
  <si>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</si>
  <si>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</si>
  <si>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</si>
  <si>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</si>
  <si>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</si>
  <si>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</si>
  <si>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</si>
  <si>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</si>
  <si>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</si>
  <si>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</si>
  <si>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</si>
  <si>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</si>
  <si>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</si>
  <si>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</si>
  <si>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</si>
  <si>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</si>
  <si>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</si>
  <si>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</si>
  <si>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</si>
  <si>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</si>
  <si>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</si>
  <si>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</si>
  <si>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</si>
  <si>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</si>
  <si>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</si>
  <si>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</si>
  <si>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</si>
  <si>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</si>
  <si>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</si>
  <si>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</si>
  <si>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</si>
  <si>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</si>
  <si>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</si>
  <si>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</si>
  <si>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</si>
  <si>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</si>
  <si>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</si>
  <si>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</si>
  <si>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</si>
  <si>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</si>
  <si>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</si>
  <si>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</si>
  <si>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</si>
  <si>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</si>
  <si>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</si>
  <si>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</si>
  <si>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</si>
  <si>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</si>
  <si>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</si>
  <si>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</si>
  <si>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</si>
  <si>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</si>
  <si>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</si>
  <si>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</si>
  <si>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</si>
  <si>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</si>
  <si>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</si>
  <si>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</si>
  <si>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</si>
  <si>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</si>
  <si>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</si>
  <si>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</si>
  <si>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</si>
  <si>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</si>
  <si>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</si>
  <si>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</si>
  <si>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</si>
  <si>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</si>
  <si>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</si>
  <si>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</si>
  <si>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</si>
  <si>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</si>
  <si>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</si>
  <si>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</si>
  <si>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</si>
  <si>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</si>
  <si>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</si>
  <si>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</si>
  <si>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</si>
  <si>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</si>
  <si>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</si>
  <si>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</si>
  <si>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</si>
  <si>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</si>
  <si>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</si>
  <si>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</si>
  <si>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</si>
  <si>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</si>
  <si>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</si>
  <si>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</si>
  <si>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</si>
  <si>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</si>
  <si>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</si>
  <si>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</si>
  <si>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</si>
  <si>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</si>
  <si>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</si>
  <si>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</si>
  <si>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</si>
  <si>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</si>
  <si>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</si>
  <si>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</si>
  <si>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</si>
  <si>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</si>
  <si>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</si>
  <si>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</si>
  <si>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</si>
  <si>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</si>
  <si>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</si>
  <si>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</si>
  <si>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</si>
  <si>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</si>
  <si>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</si>
  <si>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</si>
  <si>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</si>
  <si>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</si>
  <si>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</si>
  <si>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</si>
  <si>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</si>
  <si>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</si>
  <si>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</si>
  <si>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</si>
  <si>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</si>
  <si>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</si>
  <si>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</si>
  <si>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</si>
  <si>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</si>
  <si>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</si>
  <si>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</si>
  <si>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</si>
  <si>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</si>
  <si>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</si>
  <si>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</si>
  <si>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</si>
  <si>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</si>
  <si>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</si>
  <si>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</si>
  <si>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</si>
  <si>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</si>
  <si>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</si>
  <si>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</si>
  <si>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</si>
  <si>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山一興産株式会社　横浜工場</t>
    <phoneticPr fontId="3"/>
  </si>
  <si>
    <t>横浜市港北区樽町三丁目9番31号</t>
    <phoneticPr fontId="3"/>
  </si>
  <si>
    <t>045-548-0811</t>
    <phoneticPr fontId="3"/>
  </si>
  <si>
    <t>千葉県浦安市北栄四丁目20番10号</t>
    <phoneticPr fontId="3"/>
  </si>
  <si>
    <t>代表取締役社長　　柳内光子</t>
    <phoneticPr fontId="3"/>
  </si>
  <si>
    <t>03-5675-4121</t>
    <phoneticPr fontId="3"/>
  </si>
  <si>
    <t>横浜市長</t>
    <phoneticPr fontId="3"/>
  </si>
  <si>
    <t>Ｅ21－窯業・土石製品製造業</t>
    <phoneticPr fontId="3"/>
  </si>
  <si>
    <t>生コンクリート製造</t>
    <phoneticPr fontId="3"/>
  </si>
  <si>
    <t>○</t>
  </si>
  <si>
    <t>令和   6年    6月    27日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</si>
</sst>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8780" y="2219325"/>
          <a:ext cx="579120" cy="640080"/>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7350" y="2234565"/>
          <a:ext cx="586740"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7350" y="2207895"/>
          <a:ext cx="586740" cy="64008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7350" y="2207895"/>
          <a:ext cx="586740" cy="64008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7350" y="2196465"/>
          <a:ext cx="586740" cy="64008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5" zoomScaleNormal="100" zoomScaleSheetLayoutView="100" workbookViewId="0">
      <selection activeCell="R29" sqref="R29"/>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460</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461</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457</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454</v>
      </c>
      <c r="K39" s="570"/>
      <c r="L39" s="571"/>
      <c r="M39" s="571"/>
      <c r="N39" s="571"/>
      <c r="O39" s="572"/>
      <c r="Q39" s="24"/>
      <c r="R39" s="99"/>
    </row>
    <row r="40" spans="1:19" ht="26.25" customHeight="1" x14ac:dyDescent="0.15">
      <c r="C40" s="88"/>
      <c r="D40" s="28"/>
      <c r="E40" s="28"/>
      <c r="F40" s="28"/>
      <c r="G40" s="28"/>
      <c r="H40" s="29" t="s">
        <v>7</v>
      </c>
      <c r="I40" s="29"/>
      <c r="J40" s="570" t="s">
        <v>455</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456</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451</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2267</v>
      </c>
      <c r="N48" s="586"/>
      <c r="O48" s="587"/>
    </row>
    <row r="49" spans="3:21" ht="18" customHeight="1" x14ac:dyDescent="0.15">
      <c r="C49" s="564" t="s">
        <v>11</v>
      </c>
      <c r="D49" s="565"/>
      <c r="E49" s="566"/>
      <c r="F49" s="619" t="s">
        <v>452</v>
      </c>
      <c r="G49" s="620"/>
      <c r="H49" s="620"/>
      <c r="I49" s="620"/>
      <c r="J49" s="620"/>
      <c r="K49" s="620"/>
      <c r="L49" s="471" t="s">
        <v>172</v>
      </c>
      <c r="M49" s="474"/>
      <c r="N49" s="588" t="s">
        <v>453</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458</v>
      </c>
      <c r="G52" s="519"/>
      <c r="H52" s="519"/>
      <c r="I52" s="519"/>
      <c r="J52" s="36" t="s">
        <v>47</v>
      </c>
      <c r="K52" s="36"/>
      <c r="L52" s="520" t="s">
        <v>459</v>
      </c>
      <c r="M52" s="520"/>
      <c r="N52" s="521"/>
      <c r="O52" s="522"/>
    </row>
    <row r="53" spans="3:21" ht="22.5" customHeight="1" x14ac:dyDescent="0.15">
      <c r="C53" s="361"/>
      <c r="D53" s="457" t="s">
        <v>19</v>
      </c>
      <c r="E53" s="478" t="s">
        <v>365</v>
      </c>
      <c r="F53" s="509" t="s">
        <v>366</v>
      </c>
      <c r="G53" s="510"/>
      <c r="H53" s="511"/>
      <c r="I53" s="509" t="s">
        <v>367</v>
      </c>
      <c r="J53" s="513"/>
      <c r="K53" s="523"/>
      <c r="L53" s="514">
        <v>809</v>
      </c>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11</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26161.200000000001</v>
      </c>
      <c r="I63" s="293" t="s">
        <v>4</v>
      </c>
      <c r="J63" s="542" t="s">
        <v>324</v>
      </c>
      <c r="K63" s="543"/>
      <c r="L63" s="544"/>
      <c r="M63" s="534">
        <f>+別紙!AA14</f>
        <v>3961.2</v>
      </c>
      <c r="N63" s="535"/>
      <c r="O63" s="487" t="s">
        <v>4</v>
      </c>
      <c r="P63" s="177"/>
      <c r="Q63" s="140"/>
      <c r="R63" s="140"/>
      <c r="S63" s="140"/>
      <c r="T63" s="140"/>
      <c r="U63" s="140"/>
    </row>
    <row r="64" spans="3:21" ht="24.75" customHeight="1" x14ac:dyDescent="0.15">
      <c r="C64" s="559"/>
      <c r="D64" s="539" t="s">
        <v>301</v>
      </c>
      <c r="E64" s="540"/>
      <c r="F64" s="540"/>
      <c r="G64" s="541"/>
      <c r="H64" s="462">
        <f>+別紙!AA10</f>
        <v>22200</v>
      </c>
      <c r="I64" s="293" t="s">
        <v>4</v>
      </c>
      <c r="J64" s="542" t="s">
        <v>305</v>
      </c>
      <c r="K64" s="543"/>
      <c r="L64" s="544"/>
      <c r="M64" s="534" t="str">
        <f>+別紙!AA15</f>
        <v>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3961.2</v>
      </c>
      <c r="N65" s="535"/>
      <c r="O65" s="460" t="s">
        <v>4</v>
      </c>
      <c r="P65" s="175"/>
      <c r="Q65" s="176"/>
      <c r="R65" s="176"/>
      <c r="S65" s="176"/>
    </row>
    <row r="66" spans="1:48" ht="24.75" customHeight="1" x14ac:dyDescent="0.15">
      <c r="C66" s="488"/>
      <c r="D66" s="539" t="s">
        <v>303</v>
      </c>
      <c r="E66" s="540"/>
      <c r="F66" s="540"/>
      <c r="G66" s="541"/>
      <c r="H66" s="462">
        <f>+別紙!AA12</f>
        <v>1300</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t="str">
        <f>+別紙!AA18</f>
        <v>0</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717"/>
      <c r="C3" s="717"/>
      <c r="D3" s="717"/>
      <c r="E3" s="717"/>
      <c r="F3" s="717"/>
      <c r="G3" s="717"/>
      <c r="H3" s="717"/>
      <c r="I3" s="1"/>
      <c r="J3" s="1"/>
      <c r="K3" s="1"/>
      <c r="L3" s="1"/>
      <c r="M3" s="1"/>
      <c r="N3" s="1"/>
      <c r="O3" s="1"/>
      <c r="P3" s="1"/>
      <c r="Q3" s="1"/>
      <c r="R3" s="1"/>
      <c r="S3" s="1"/>
      <c r="T3" s="1"/>
      <c r="U3" s="1"/>
      <c r="V3" s="1"/>
      <c r="W3" s="1"/>
      <c r="X3" s="1"/>
      <c r="Y3"/>
      <c r="Z3" s="52"/>
      <c r="AA3" s="52"/>
      <c r="AB3" s="686"/>
      <c r="AC3" s="687"/>
      <c r="AD3" s="687"/>
      <c r="AE3" s="96"/>
      <c r="AF3" s="120"/>
      <c r="AG3" s="120"/>
      <c r="AH3" s="120"/>
      <c r="AI3" s="120"/>
      <c r="AJ3" s="120"/>
      <c r="AK3" s="120"/>
      <c r="AL3" s="120"/>
      <c r="AM3" s="120"/>
      <c r="AN3" s="120"/>
      <c r="AO3" s="120"/>
      <c r="AP3" s="688" t="s">
        <v>328</v>
      </c>
      <c r="AQ3" s="689"/>
      <c r="AR3" s="690"/>
      <c r="AS3" s="694" t="s">
        <v>0</v>
      </c>
      <c r="AT3" s="695"/>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91"/>
      <c r="AQ4" s="692"/>
      <c r="AR4" s="693"/>
      <c r="AS4" s="696" t="str">
        <f>+表紙!N28</f>
        <v>○</v>
      </c>
      <c r="AT4" s="697"/>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05" t="s">
        <v>101</v>
      </c>
      <c r="AA5" s="705"/>
      <c r="AB5" s="706"/>
      <c r="AC5" s="706"/>
      <c r="AD5" s="706"/>
      <c r="AE5" s="96" t="s">
        <v>95</v>
      </c>
      <c r="AF5" s="727" t="str">
        <f>+表紙!F47</f>
        <v>山一興産株式会社　横浜工場</v>
      </c>
      <c r="AG5" s="727"/>
      <c r="AH5" s="727"/>
      <c r="AI5" s="727"/>
      <c r="AJ5" s="727"/>
      <c r="AK5" s="727"/>
      <c r="AL5" s="727"/>
      <c r="AM5" s="727"/>
      <c r="AN5" s="727"/>
      <c r="AO5" s="727"/>
      <c r="AP5" s="727"/>
      <c r="AQ5" s="727"/>
      <c r="AR5" s="727"/>
      <c r="AS5" s="727"/>
      <c r="AT5" s="727"/>
      <c r="AU5" s="72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634" t="s">
        <v>89</v>
      </c>
      <c r="C7" s="635"/>
      <c r="D7" s="708" t="s">
        <v>329</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2"/>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62"/>
      <c r="AF10" s="66"/>
      <c r="AN10" s="63"/>
      <c r="AO10" s="63"/>
      <c r="AP10" s="63"/>
      <c r="AQ10" s="63"/>
      <c r="AR10" s="63"/>
      <c r="AS10" s="207"/>
      <c r="AT10" s="207"/>
      <c r="AU10"/>
      <c r="AV10"/>
      <c r="AW10" s="502"/>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2"/>
    </row>
    <row r="12" spans="2:49" ht="24.75" customHeight="1" thickTop="1" thickBot="1" x14ac:dyDescent="0.2">
      <c r="F12" s="646">
        <f>+ROUND(P12,1)+ROUND(P15,1)+ROUND(P18,1)+ROUND(P24,1)+P27-ROUND(F15,1)</f>
        <v>0</v>
      </c>
      <c r="G12" s="647"/>
      <c r="H12" s="647"/>
      <c r="I12" s="62" t="s">
        <v>256</v>
      </c>
      <c r="J12" s="63"/>
      <c r="K12" s="64"/>
      <c r="L12" s="63"/>
      <c r="M12" s="652"/>
      <c r="N12" s="65"/>
      <c r="P12" s="632"/>
      <c r="Q12" s="650"/>
      <c r="R12" s="650"/>
      <c r="S12" s="650"/>
      <c r="T12" s="62" t="s">
        <v>22</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2"/>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4" t="s">
        <v>23</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2"/>
    </row>
    <row r="15" spans="2:49" ht="24.75" customHeight="1" thickBot="1" x14ac:dyDescent="0.2">
      <c r="F15" s="699"/>
      <c r="G15" s="700"/>
      <c r="H15" s="700"/>
      <c r="I15" s="54" t="s">
        <v>256</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2"/>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31</v>
      </c>
      <c r="AT16" s="626"/>
      <c r="AU16" s="107"/>
      <c r="AV16" s="54" t="s">
        <v>13</v>
      </c>
      <c r="AW16" s="502"/>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2"/>
    </row>
    <row r="18" spans="2:49" ht="24.75" customHeight="1" thickBot="1" x14ac:dyDescent="0.2">
      <c r="K18" s="66"/>
      <c r="L18" s="63"/>
      <c r="M18" s="652"/>
      <c r="N18" s="66"/>
      <c r="P18" s="632"/>
      <c r="Q18" s="650"/>
      <c r="R18" s="650"/>
      <c r="S18" s="650"/>
      <c r="T18" s="62" t="s">
        <v>14</v>
      </c>
      <c r="U18"/>
      <c r="V18" s="300"/>
      <c r="W18"/>
      <c r="X18" s="211"/>
      <c r="Y18" s="646">
        <f>+ROUND(AH9,1)+ROUND(AH12,1)+ROUND(AH15,1)+AH18</f>
        <v>0</v>
      </c>
      <c r="Z18" s="647"/>
      <c r="AA18" s="647"/>
      <c r="AB18" s="62" t="s">
        <v>4</v>
      </c>
      <c r="AC18" s="209"/>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2"/>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13" t="s">
        <v>450</v>
      </c>
    </row>
    <row r="20" spans="2:49" ht="27" customHeight="1" thickTop="1" thickBot="1" x14ac:dyDescent="0.2">
      <c r="K20" s="66"/>
      <c r="L20" s="63"/>
      <c r="M20" s="652"/>
      <c r="N20" s="66"/>
      <c r="P20" s="55" t="s">
        <v>48</v>
      </c>
      <c r="Q20" s="628" t="s">
        <v>277</v>
      </c>
      <c r="R20" s="628"/>
      <c r="S20" s="628"/>
      <c r="T20" s="629"/>
      <c r="U20" s="146"/>
      <c r="V20" s="301"/>
      <c r="W20" s="303"/>
      <c r="X20" s="304"/>
      <c r="Y20" s="150" t="s">
        <v>25</v>
      </c>
      <c r="Z20" s="628" t="s">
        <v>278</v>
      </c>
      <c r="AA20" s="628"/>
      <c r="AB20" s="629"/>
      <c r="AC20" s="63"/>
      <c r="AD20" s="63"/>
      <c r="AE20" s="652"/>
      <c r="AG20" s="63"/>
      <c r="AH20" s="63"/>
      <c r="AI20" s="66"/>
      <c r="AJ20" s="63"/>
      <c r="AK20" s="63"/>
      <c r="AL20" s="161"/>
      <c r="AM20" s="66"/>
      <c r="AN20" s="308"/>
      <c r="AO20" s="707" t="s">
        <v>254</v>
      </c>
      <c r="AP20" s="655"/>
      <c r="AQ20" s="208"/>
      <c r="AR20" s="63"/>
      <c r="AS20" s="68"/>
      <c r="AT20" s="68"/>
      <c r="AW20" s="714"/>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6"/>
      <c r="V21" s="146"/>
      <c r="W21" s="146"/>
      <c r="X21" s="146"/>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2"/>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34</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2"/>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179</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2"/>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2"/>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182</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2"/>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2"/>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2"/>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184</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2"/>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2"/>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election activeCell="P19" sqref="P1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23700</v>
      </c>
      <c r="G12" s="647"/>
      <c r="H12" s="647"/>
      <c r="I12" s="62" t="s">
        <v>13</v>
      </c>
      <c r="J12" s="63"/>
      <c r="K12" s="64"/>
      <c r="L12" s="63"/>
      <c r="M12" s="652"/>
      <c r="N12" s="65"/>
      <c r="P12" s="632">
        <v>21300</v>
      </c>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2400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2400</v>
      </c>
      <c r="Q18" s="650"/>
      <c r="R18" s="650"/>
      <c r="S18" s="650"/>
      <c r="T18" s="62" t="s">
        <v>13</v>
      </c>
      <c r="U18"/>
      <c r="V18" s="300"/>
      <c r="W18"/>
      <c r="X18" s="211"/>
      <c r="Y18" s="646">
        <f>+ROUND(AH9,1)+ROUND(AH12,1)+ROUND(AH15,1)+AH18</f>
        <v>2400</v>
      </c>
      <c r="Z18" s="647"/>
      <c r="AA18" s="647"/>
      <c r="AB18" s="62" t="s">
        <v>4</v>
      </c>
      <c r="AC18" s="210"/>
      <c r="AD18" s="210"/>
      <c r="AE18" s="652"/>
      <c r="AH18" s="682">
        <f>+ROUND(AO18,1)+ROUND(AO21,1)</f>
        <v>2400</v>
      </c>
      <c r="AI18" s="679"/>
      <c r="AJ18" s="679"/>
      <c r="AK18" s="679"/>
      <c r="AL18" s="54" t="s">
        <v>13</v>
      </c>
      <c r="AM18" s="65"/>
      <c r="AO18" s="327">
        <f>+ROUND(AU16,1)+ROUND(AU17,1)+ROUND(AU18,1)</f>
        <v>2400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24500</v>
      </c>
      <c r="E24" s="700"/>
      <c r="F24" s="700"/>
      <c r="G24" s="212" t="s">
        <v>198</v>
      </c>
      <c r="H24" s="678">
        <f>+F12</f>
        <v>23700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2400</v>
      </c>
      <c r="AT24" s="647"/>
      <c r="AU24" s="647"/>
      <c r="AV24" s="62" t="s">
        <v>13</v>
      </c>
      <c r="AW24" s="503"/>
    </row>
    <row r="25" spans="2:49" ht="27" customHeight="1" thickBot="1" x14ac:dyDescent="0.2">
      <c r="B25" s="711" t="s">
        <v>201</v>
      </c>
      <c r="C25" s="712"/>
      <c r="D25" s="700">
        <v>22200</v>
      </c>
      <c r="E25" s="700"/>
      <c r="F25" s="700"/>
      <c r="G25" s="212" t="s">
        <v>198</v>
      </c>
      <c r="H25" s="678">
        <f>+P12+AH9</f>
        <v>21300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2400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2300</v>
      </c>
      <c r="E29" s="700"/>
      <c r="F29" s="700"/>
      <c r="G29" s="212" t="s">
        <v>198</v>
      </c>
      <c r="H29" s="678">
        <f>+AL27</f>
        <v>2400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2300</v>
      </c>
      <c r="E31" s="700"/>
      <c r="F31" s="700"/>
      <c r="G31" s="212" t="s">
        <v>198</v>
      </c>
      <c r="H31" s="678">
        <f>+AS24</f>
        <v>2400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207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0.4</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0.2</v>
      </c>
      <c r="E24" s="700"/>
      <c r="F24" s="700"/>
      <c r="G24" s="212" t="s">
        <v>198</v>
      </c>
      <c r="H24" s="678">
        <f>+F12</f>
        <v>0.4</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0.4</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0.4</v>
      </c>
      <c r="Q27" s="683"/>
      <c r="R27" s="683"/>
      <c r="S27" s="683"/>
      <c r="T27" s="54" t="s">
        <v>38</v>
      </c>
      <c r="U27" s="74"/>
      <c r="V27" s="74"/>
      <c r="Y27" s="72" t="s">
        <v>39</v>
      </c>
      <c r="Z27" s="75"/>
      <c r="AH27" s="63"/>
      <c r="AI27" s="63"/>
      <c r="AJ27" s="63"/>
      <c r="AK27" s="63"/>
      <c r="AL27" s="646">
        <f>+AH18+P27</f>
        <v>0.4</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0.4</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0.2</v>
      </c>
      <c r="E29" s="700"/>
      <c r="F29" s="700"/>
      <c r="G29" s="212" t="s">
        <v>198</v>
      </c>
      <c r="H29" s="678">
        <f>+AL27</f>
        <v>0.4</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0.4</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0.2</v>
      </c>
      <c r="E31" s="700"/>
      <c r="F31" s="700"/>
      <c r="G31" s="212" t="s">
        <v>198</v>
      </c>
      <c r="H31" s="678">
        <f>+AS24</f>
        <v>0.4</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634" t="s">
        <v>89</v>
      </c>
      <c r="C7" s="635"/>
      <c r="D7" s="708" t="s">
        <v>208</v>
      </c>
      <c r="E7" s="709"/>
      <c r="F7" s="709"/>
      <c r="G7" s="709"/>
      <c r="H7" s="709"/>
      <c r="I7" s="710"/>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634" t="s">
        <v>89</v>
      </c>
      <c r="C7" s="635"/>
      <c r="D7" s="708" t="s">
        <v>209</v>
      </c>
      <c r="E7" s="709"/>
      <c r="F7" s="709"/>
      <c r="G7" s="709"/>
      <c r="H7" s="709"/>
      <c r="I7" s="710"/>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45"/>
      <c r="N8" s="746"/>
      <c r="O8" s="746"/>
      <c r="P8" s="746"/>
      <c r="Q8" s="746"/>
      <c r="R8" s="746"/>
      <c r="S8" s="746"/>
      <c r="T8" s="746"/>
      <c r="U8" s="746"/>
      <c r="V8" s="746"/>
      <c r="W8" s="746"/>
      <c r="X8" s="746"/>
      <c r="Y8" s="746"/>
      <c r="Z8" s="746"/>
      <c r="AA8" s="746"/>
      <c r="AB8" s="747"/>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210</v>
      </c>
      <c r="E7" s="709"/>
      <c r="F7" s="709"/>
      <c r="G7" s="709"/>
      <c r="H7" s="709"/>
      <c r="I7" s="710"/>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211</v>
      </c>
      <c r="E7" s="709"/>
      <c r="F7" s="709"/>
      <c r="G7" s="709"/>
      <c r="H7" s="709"/>
      <c r="I7" s="710"/>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212</v>
      </c>
      <c r="E7" s="709"/>
      <c r="F7" s="709"/>
      <c r="G7" s="709"/>
      <c r="H7" s="709"/>
      <c r="I7" s="710"/>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213</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214</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2</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v>
      </c>
      <c r="E24" s="700"/>
      <c r="F24" s="700"/>
      <c r="G24" s="212" t="s">
        <v>198</v>
      </c>
      <c r="H24" s="678">
        <f>+F12</f>
        <v>2</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2</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2</v>
      </c>
      <c r="Q27" s="683"/>
      <c r="R27" s="683"/>
      <c r="S27" s="683"/>
      <c r="T27" s="54" t="s">
        <v>38</v>
      </c>
      <c r="U27" s="74"/>
      <c r="V27" s="74"/>
      <c r="Y27" s="72" t="s">
        <v>39</v>
      </c>
      <c r="Z27" s="75"/>
      <c r="AH27" s="63"/>
      <c r="AI27" s="63"/>
      <c r="AJ27" s="63"/>
      <c r="AK27" s="63"/>
      <c r="AL27" s="646">
        <f>+AH18+P27</f>
        <v>2</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v>2</v>
      </c>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v>
      </c>
      <c r="E29" s="700"/>
      <c r="F29" s="700"/>
      <c r="G29" s="212" t="s">
        <v>198</v>
      </c>
      <c r="H29" s="678">
        <f>+AL27</f>
        <v>2</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2</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v>
      </c>
      <c r="E31" s="700"/>
      <c r="F31" s="700"/>
      <c r="G31" s="212" t="s">
        <v>198</v>
      </c>
      <c r="H31" s="678">
        <f>+AS24</f>
        <v>2</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C18" sqref="C1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215</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680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680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680</v>
      </c>
      <c r="Q18" s="650"/>
      <c r="R18" s="650"/>
      <c r="S18" s="650"/>
      <c r="T18" s="62" t="s">
        <v>13</v>
      </c>
      <c r="U18"/>
      <c r="V18" s="300"/>
      <c r="W18"/>
      <c r="X18" s="211"/>
      <c r="Y18" s="646">
        <f>+ROUND(AH9,1)+ROUND(AH12,1)+ROUND(AH15,1)+AH18</f>
        <v>680</v>
      </c>
      <c r="Z18" s="647"/>
      <c r="AA18" s="647"/>
      <c r="AB18" s="62" t="s">
        <v>4</v>
      </c>
      <c r="AC18" s="210"/>
      <c r="AD18" s="210"/>
      <c r="AE18" s="652"/>
      <c r="AH18" s="682">
        <f>+ROUND(AO18,1)+ROUND(AO21,1)</f>
        <v>680</v>
      </c>
      <c r="AI18" s="679"/>
      <c r="AJ18" s="679"/>
      <c r="AK18" s="679"/>
      <c r="AL18" s="54" t="s">
        <v>13</v>
      </c>
      <c r="AM18" s="65"/>
      <c r="AO18" s="327">
        <f>+ROUND(AU16,1)+ROUND(AU17,1)+ROUND(AU18,1)</f>
        <v>680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360</v>
      </c>
      <c r="E24" s="700"/>
      <c r="F24" s="700"/>
      <c r="G24" s="212" t="s">
        <v>198</v>
      </c>
      <c r="H24" s="678">
        <f>+F12</f>
        <v>680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680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680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360</v>
      </c>
      <c r="E29" s="700"/>
      <c r="F29" s="700"/>
      <c r="G29" s="212" t="s">
        <v>198</v>
      </c>
      <c r="H29" s="678">
        <f>+AL27</f>
        <v>680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360</v>
      </c>
      <c r="E31" s="700"/>
      <c r="F31" s="700"/>
      <c r="G31" s="212" t="s">
        <v>198</v>
      </c>
      <c r="H31" s="678">
        <f>+AS24</f>
        <v>680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216</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P19" sqref="P1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217</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300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v>300</v>
      </c>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v>300</v>
      </c>
      <c r="Q18" s="650"/>
      <c r="R18" s="650"/>
      <c r="S18" s="650"/>
      <c r="T18" s="62" t="s">
        <v>13</v>
      </c>
      <c r="U18"/>
      <c r="V18" s="300"/>
      <c r="W18"/>
      <c r="X18" s="211"/>
      <c r="Y18" s="646">
        <f>+ROUND(AH9,1)+ROUND(AH12,1)+ROUND(AH15,1)+AH18</f>
        <v>300</v>
      </c>
      <c r="Z18" s="647"/>
      <c r="AA18" s="647"/>
      <c r="AB18" s="62" t="s">
        <v>4</v>
      </c>
      <c r="AC18" s="210"/>
      <c r="AD18" s="210"/>
      <c r="AE18" s="652"/>
      <c r="AH18" s="682">
        <f>+ROUND(AO18,1)+ROUND(AO21,1)</f>
        <v>300</v>
      </c>
      <c r="AI18" s="679"/>
      <c r="AJ18" s="679"/>
      <c r="AK18" s="679"/>
      <c r="AL18" s="54" t="s">
        <v>13</v>
      </c>
      <c r="AM18" s="65"/>
      <c r="AO18" s="327">
        <f>+ROUND(AU16,1)+ROUND(AU17,1)+ROUND(AU18,1)</f>
        <v>300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1300</v>
      </c>
      <c r="E24" s="700"/>
      <c r="F24" s="700"/>
      <c r="G24" s="212" t="s">
        <v>198</v>
      </c>
      <c r="H24" s="678">
        <f>+F12</f>
        <v>300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300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1300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300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1300</v>
      </c>
      <c r="E29" s="700"/>
      <c r="F29" s="700"/>
      <c r="G29" s="212" t="s">
        <v>198</v>
      </c>
      <c r="H29" s="678">
        <f>+AL27</f>
        <v>300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1300</v>
      </c>
      <c r="E31" s="700"/>
      <c r="F31" s="700"/>
      <c r="G31" s="212" t="s">
        <v>198</v>
      </c>
      <c r="H31" s="678">
        <f>+AS24</f>
        <v>300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218</v>
      </c>
      <c r="E7" s="709"/>
      <c r="F7" s="709"/>
      <c r="G7" s="709"/>
      <c r="H7" s="709"/>
      <c r="I7" s="710"/>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634" t="s">
        <v>89</v>
      </c>
      <c r="C7" s="635"/>
      <c r="D7" s="708" t="s">
        <v>219</v>
      </c>
      <c r="E7" s="709"/>
      <c r="F7" s="709"/>
      <c r="G7" s="709"/>
      <c r="H7" s="709"/>
      <c r="I7" s="710"/>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738"/>
      <c r="N8" s="739"/>
      <c r="O8" s="739"/>
      <c r="P8" s="739"/>
      <c r="Q8" s="739"/>
      <c r="R8" s="739"/>
      <c r="S8" s="739"/>
      <c r="T8" s="739"/>
      <c r="U8" s="739"/>
      <c r="V8" s="739"/>
      <c r="W8" s="739"/>
      <c r="X8" s="739"/>
      <c r="Y8" s="739"/>
      <c r="Z8" s="739"/>
      <c r="AA8" s="739"/>
      <c r="AB8" s="740"/>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220</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165"/>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717" t="s">
        <v>273</v>
      </c>
      <c r="C2" s="717"/>
      <c r="D2" s="717"/>
      <c r="E2" s="717"/>
      <c r="F2" s="717"/>
      <c r="G2" s="717"/>
      <c r="H2" s="717"/>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717"/>
      <c r="C3" s="717"/>
      <c r="D3" s="717"/>
      <c r="E3" s="717"/>
      <c r="F3" s="717"/>
      <c r="G3" s="717"/>
      <c r="H3" s="717"/>
      <c r="I3" s="140"/>
      <c r="J3" s="140"/>
      <c r="K3" s="140"/>
      <c r="L3" s="140"/>
      <c r="M3" s="140"/>
      <c r="N3" s="140"/>
      <c r="O3" s="140"/>
      <c r="P3" s="140"/>
      <c r="Q3" s="140"/>
      <c r="R3" s="140"/>
      <c r="S3" s="140"/>
      <c r="T3" s="140"/>
      <c r="U3" s="140"/>
      <c r="V3" s="140"/>
      <c r="W3" s="140"/>
      <c r="X3" s="140"/>
      <c r="Y3" s="119"/>
      <c r="Z3" s="52"/>
      <c r="AA3" s="52"/>
      <c r="AB3" s="686"/>
      <c r="AC3" s="686"/>
      <c r="AD3" s="686"/>
      <c r="AE3" s="102"/>
      <c r="AF3" s="120"/>
      <c r="AG3" s="120"/>
      <c r="AH3" s="120"/>
      <c r="AI3" s="120"/>
      <c r="AJ3" s="120"/>
      <c r="AK3" s="120"/>
      <c r="AL3" s="120"/>
      <c r="AM3" s="120"/>
      <c r="AN3" s="120"/>
      <c r="AO3" s="120"/>
      <c r="AP3" s="730" t="s">
        <v>328</v>
      </c>
      <c r="AQ3" s="689"/>
      <c r="AR3" s="690"/>
      <c r="AS3" s="694" t="s">
        <v>0</v>
      </c>
      <c r="AT3" s="695"/>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91"/>
      <c r="AQ4" s="692"/>
      <c r="AR4" s="693"/>
      <c r="AS4" s="696" t="str">
        <f>+表紙!N28</f>
        <v>○</v>
      </c>
      <c r="AT4" s="697"/>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1" t="s">
        <v>101</v>
      </c>
      <c r="AA5" s="731"/>
      <c r="AB5" s="732"/>
      <c r="AC5" s="732"/>
      <c r="AD5" s="732"/>
      <c r="AE5" s="102" t="s">
        <v>106</v>
      </c>
      <c r="AF5" s="727" t="str">
        <f>+表紙!F47</f>
        <v>山一興産株式会社　横浜工場</v>
      </c>
      <c r="AG5" s="727"/>
      <c r="AH5" s="727"/>
      <c r="AI5" s="727"/>
      <c r="AJ5" s="727"/>
      <c r="AK5" s="727"/>
      <c r="AL5" s="727"/>
      <c r="AM5" s="727"/>
      <c r="AN5" s="727"/>
      <c r="AO5" s="727"/>
      <c r="AP5" s="727"/>
      <c r="AQ5" s="727"/>
      <c r="AR5" s="727"/>
      <c r="AS5" s="727"/>
      <c r="AT5" s="727"/>
      <c r="AU5" s="72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634" t="s">
        <v>89</v>
      </c>
      <c r="C7" s="635"/>
      <c r="D7" s="708" t="s">
        <v>221</v>
      </c>
      <c r="E7" s="709"/>
      <c r="F7" s="709"/>
      <c r="G7" s="709"/>
      <c r="H7" s="709"/>
      <c r="I7" s="710"/>
      <c r="J7" s="157"/>
      <c r="K7" s="63"/>
      <c r="L7" s="170"/>
      <c r="M7" s="170"/>
      <c r="N7" s="170"/>
      <c r="O7" s="170"/>
      <c r="P7" s="170"/>
      <c r="Q7" s="170"/>
      <c r="R7" s="170"/>
      <c r="S7" s="630"/>
      <c r="T7" s="631"/>
      <c r="U7" s="631"/>
      <c r="V7" s="631"/>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645" t="s">
        <v>111</v>
      </c>
      <c r="D8" s="645"/>
      <c r="E8" s="645"/>
      <c r="F8" s="645"/>
      <c r="G8" s="645"/>
      <c r="H8" s="645"/>
      <c r="I8" s="645"/>
      <c r="J8" s="645"/>
      <c r="K8" s="645"/>
      <c r="L8" s="162"/>
      <c r="M8" s="162"/>
      <c r="N8" s="162"/>
      <c r="O8" s="162"/>
      <c r="P8" s="162"/>
      <c r="Q8" s="162"/>
      <c r="R8" s="162"/>
      <c r="S8" s="162"/>
      <c r="T8" s="162"/>
      <c r="U8" s="162"/>
      <c r="V8" s="162"/>
      <c r="W8" s="149"/>
      <c r="X8" s="149"/>
      <c r="Y8" s="149"/>
      <c r="Z8" s="105"/>
      <c r="AA8" s="105"/>
      <c r="AB8" s="105"/>
      <c r="AC8" s="105"/>
      <c r="AD8" s="105"/>
      <c r="AE8" s="105"/>
      <c r="AF8" s="63"/>
      <c r="AG8" s="59"/>
      <c r="AH8" s="55" t="s">
        <v>29</v>
      </c>
      <c r="AI8" s="628" t="s">
        <v>337</v>
      </c>
      <c r="AJ8" s="628"/>
      <c r="AK8" s="628"/>
      <c r="AL8" s="628"/>
      <c r="AM8" s="628"/>
      <c r="AN8" s="629"/>
      <c r="AO8" s="63"/>
      <c r="AP8" s="63"/>
      <c r="AQ8" s="63"/>
      <c r="AR8" s="63"/>
      <c r="AS8" s="207"/>
      <c r="AT8" s="207"/>
      <c r="AU8"/>
      <c r="AV8"/>
      <c r="AW8" s="503"/>
    </row>
    <row r="9" spans="2:49" ht="24.75" customHeight="1" thickTop="1" thickBot="1" x14ac:dyDescent="0.2">
      <c r="B9" s="204" t="s">
        <v>257</v>
      </c>
      <c r="F9" s="642" t="s">
        <v>196</v>
      </c>
      <c r="G9" s="643"/>
      <c r="H9" s="643"/>
      <c r="I9" s="644"/>
      <c r="J9" s="162"/>
      <c r="K9" s="162"/>
      <c r="L9" s="162"/>
      <c r="M9" s="162"/>
      <c r="N9" s="162"/>
      <c r="O9" s="162"/>
      <c r="P9" s="162"/>
      <c r="Q9" s="162"/>
      <c r="R9" s="162"/>
      <c r="S9" s="162"/>
      <c r="T9" s="162"/>
      <c r="U9" s="162"/>
      <c r="V9" s="162"/>
      <c r="W9" s="149"/>
      <c r="X9" s="149"/>
      <c r="Y9" s="149"/>
      <c r="Z9" s="105"/>
      <c r="AA9" s="105"/>
      <c r="AB9" s="105"/>
      <c r="AC9" s="105"/>
      <c r="AD9" s="105"/>
      <c r="AE9" s="661" t="s">
        <v>20</v>
      </c>
      <c r="AF9" s="66"/>
      <c r="AH9" s="632"/>
      <c r="AI9" s="633"/>
      <c r="AJ9" s="633"/>
      <c r="AK9" s="633"/>
      <c r="AL9" s="633"/>
      <c r="AM9" s="633"/>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62"/>
      <c r="AF10" s="66"/>
      <c r="AN10" s="63"/>
      <c r="AO10" s="63"/>
      <c r="AP10" s="63"/>
      <c r="AQ10" s="63"/>
      <c r="AR10" s="63"/>
      <c r="AS10" s="207"/>
      <c r="AT10" s="207"/>
      <c r="AU10"/>
      <c r="AV10"/>
      <c r="AW10" s="503"/>
    </row>
    <row r="11" spans="2:49" ht="27" customHeight="1" thickTop="1" thickBot="1" x14ac:dyDescent="0.2">
      <c r="C11" s="179" t="s">
        <v>197</v>
      </c>
      <c r="F11" s="55" t="s">
        <v>17</v>
      </c>
      <c r="G11" s="628" t="s">
        <v>331</v>
      </c>
      <c r="H11" s="628"/>
      <c r="I11" s="629"/>
      <c r="J11" s="56"/>
      <c r="K11" s="57"/>
      <c r="L11" s="58"/>
      <c r="M11" s="651" t="s">
        <v>18</v>
      </c>
      <c r="N11" s="58"/>
      <c r="O11" s="59"/>
      <c r="P11" s="55" t="s">
        <v>19</v>
      </c>
      <c r="Q11" s="648" t="s">
        <v>274</v>
      </c>
      <c r="R11" s="648"/>
      <c r="S11" s="648"/>
      <c r="T11" s="649"/>
      <c r="U11" s="206"/>
      <c r="V11" s="74"/>
      <c r="W11" s="63"/>
      <c r="X11" s="63"/>
      <c r="Y11"/>
      <c r="Z11"/>
      <c r="AA11"/>
      <c r="AB11"/>
      <c r="AC11" s="63"/>
      <c r="AD11" s="71"/>
      <c r="AE11" s="662"/>
      <c r="AF11" s="159"/>
      <c r="AG11" s="59"/>
      <c r="AH11" s="55" t="s">
        <v>36</v>
      </c>
      <c r="AI11" s="628" t="s">
        <v>280</v>
      </c>
      <c r="AJ11" s="628"/>
      <c r="AK11" s="628"/>
      <c r="AL11" s="628"/>
      <c r="AM11" s="628"/>
      <c r="AN11" s="629"/>
      <c r="AO11" s="63"/>
      <c r="AP11" s="63"/>
      <c r="AQ11" s="63"/>
      <c r="AR11" s="63"/>
      <c r="AS11" s="207"/>
      <c r="AT11" s="207"/>
      <c r="AU11"/>
      <c r="AV11"/>
      <c r="AW11" s="503"/>
    </row>
    <row r="12" spans="2:49" ht="24.75" customHeight="1" thickTop="1" thickBot="1" x14ac:dyDescent="0.2">
      <c r="F12" s="646">
        <f>+ROUND(P12,1)+ROUND(P15,1)+ROUND(P18,1)+ROUND(P24,1)+P27-ROUND(F15,1)</f>
        <v>0</v>
      </c>
      <c r="G12" s="647"/>
      <c r="H12" s="647"/>
      <c r="I12" s="62" t="s">
        <v>13</v>
      </c>
      <c r="J12" s="63"/>
      <c r="K12" s="64"/>
      <c r="L12" s="63"/>
      <c r="M12" s="652"/>
      <c r="N12" s="65"/>
      <c r="P12" s="632"/>
      <c r="Q12" s="650"/>
      <c r="R12" s="650"/>
      <c r="S12" s="650"/>
      <c r="T12" s="62" t="s">
        <v>13</v>
      </c>
      <c r="U12" s="63"/>
      <c r="V12" s="63"/>
      <c r="W12" s="63"/>
      <c r="X12" s="63"/>
      <c r="Y12"/>
      <c r="Z12"/>
      <c r="AA12"/>
      <c r="AB12"/>
      <c r="AC12" s="66"/>
      <c r="AE12" s="662"/>
      <c r="AG12" s="151"/>
      <c r="AH12" s="632"/>
      <c r="AI12" s="633"/>
      <c r="AJ12" s="633"/>
      <c r="AK12" s="633"/>
      <c r="AL12" s="633"/>
      <c r="AM12" s="633"/>
      <c r="AN12" s="62" t="s">
        <v>13</v>
      </c>
      <c r="AO12" s="63"/>
      <c r="AP12" s="63"/>
      <c r="AQ12" s="63"/>
      <c r="AR12" s="63"/>
      <c r="AS12" s="207"/>
      <c r="AT12" s="207"/>
      <c r="AU12"/>
      <c r="AV12"/>
      <c r="AW12" s="503"/>
    </row>
    <row r="13" spans="2:49" ht="24.75" customHeight="1" thickTop="1" thickBot="1" x14ac:dyDescent="0.2">
      <c r="J13" s="63"/>
      <c r="K13" s="67"/>
      <c r="L13" s="63"/>
      <c r="M13" s="652"/>
      <c r="N13" s="66"/>
      <c r="U13" s="63"/>
      <c r="V13" s="63"/>
      <c r="W13" s="63"/>
      <c r="X13" s="63"/>
      <c r="Y13"/>
      <c r="Z13"/>
      <c r="AA13"/>
      <c r="AB13"/>
      <c r="AC13" s="66"/>
      <c r="AE13" s="662"/>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4" t="s">
        <v>222</v>
      </c>
      <c r="H14" s="654"/>
      <c r="I14" s="655"/>
      <c r="J14" s="69"/>
      <c r="K14" s="70"/>
      <c r="L14" s="63"/>
      <c r="M14" s="652"/>
      <c r="N14" s="66"/>
      <c r="O14" s="58"/>
      <c r="P14" s="55" t="s">
        <v>24</v>
      </c>
      <c r="Q14" s="664" t="s">
        <v>275</v>
      </c>
      <c r="R14" s="664"/>
      <c r="S14" s="664"/>
      <c r="T14" s="665"/>
      <c r="U14" s="206"/>
      <c r="V14" s="74"/>
      <c r="W14" s="63"/>
      <c r="X14" s="63"/>
      <c r="Y14"/>
      <c r="Z14"/>
      <c r="AA14"/>
      <c r="AB14"/>
      <c r="AC14" s="66"/>
      <c r="AE14" s="663"/>
      <c r="AG14" s="158"/>
      <c r="AH14" s="61" t="s">
        <v>176</v>
      </c>
      <c r="AI14" s="703" t="s">
        <v>292</v>
      </c>
      <c r="AJ14" s="703"/>
      <c r="AK14" s="703"/>
      <c r="AL14" s="703"/>
      <c r="AM14" s="703"/>
      <c r="AN14" s="704"/>
      <c r="AO14"/>
      <c r="AS14" s="153"/>
      <c r="AT14" s="153"/>
      <c r="AU14" s="340"/>
      <c r="AV14" s="63"/>
      <c r="AW14" s="503"/>
    </row>
    <row r="15" spans="2:49" ht="24.75" customHeight="1" thickBot="1" x14ac:dyDescent="0.2">
      <c r="F15" s="699"/>
      <c r="G15" s="700"/>
      <c r="H15" s="700"/>
      <c r="I15" s="54" t="s">
        <v>13</v>
      </c>
      <c r="J15" s="63"/>
      <c r="K15" s="66"/>
      <c r="L15" s="63"/>
      <c r="M15" s="652"/>
      <c r="N15" s="66"/>
      <c r="P15" s="632"/>
      <c r="Q15" s="650"/>
      <c r="R15" s="650"/>
      <c r="S15" s="650"/>
      <c r="T15" s="62" t="s">
        <v>13</v>
      </c>
      <c r="U15" s="63"/>
      <c r="V15" s="63"/>
      <c r="W15" s="63"/>
      <c r="X15" s="63"/>
      <c r="Y15"/>
      <c r="Z15"/>
      <c r="AA15"/>
      <c r="AB15"/>
      <c r="AC15" s="66"/>
      <c r="AH15" s="640"/>
      <c r="AI15" s="641"/>
      <c r="AJ15" s="641"/>
      <c r="AK15" s="641"/>
      <c r="AL15" s="641"/>
      <c r="AM15" s="641"/>
      <c r="AN15" s="54" t="s">
        <v>13</v>
      </c>
      <c r="AO15"/>
      <c r="AS15" s="72" t="s">
        <v>30</v>
      </c>
      <c r="AT15" s="73"/>
      <c r="AW15" s="503"/>
    </row>
    <row r="16" spans="2:49" ht="24.75" customHeight="1" thickTop="1" thickBot="1" x14ac:dyDescent="0.2">
      <c r="K16" s="66"/>
      <c r="L16" s="63"/>
      <c r="M16" s="652"/>
      <c r="N16" s="66"/>
      <c r="P16" s="627" t="str">
        <f>+IF(Y18=0,"",IF(Y18-P18=Y18,"エラー！：⑥残さ物量があるのに、④自ら中間処理した量がゼロになっています",""))</f>
        <v/>
      </c>
      <c r="Q16" s="627"/>
      <c r="R16" s="627"/>
      <c r="S16" s="627"/>
      <c r="T16" s="627"/>
      <c r="U16" s="627"/>
      <c r="V16" s="627"/>
      <c r="W16" s="627"/>
      <c r="X16" s="627"/>
      <c r="Y16" s="627"/>
      <c r="Z16" s="627"/>
      <c r="AA16" s="627"/>
      <c r="AB16" s="627"/>
      <c r="AC16" s="66"/>
      <c r="AD16" s="63"/>
      <c r="AE16" s="202"/>
      <c r="AP16" s="60"/>
      <c r="AQ16" s="63"/>
      <c r="AS16" s="625" t="s">
        <v>175</v>
      </c>
      <c r="AT16" s="626"/>
      <c r="AU16" s="107"/>
      <c r="AV16" s="54" t="s">
        <v>13</v>
      </c>
      <c r="AW16" s="503"/>
    </row>
    <row r="17" spans="2:49" ht="27" customHeight="1" thickTop="1" thickBot="1" x14ac:dyDescent="0.2">
      <c r="K17" s="66"/>
      <c r="L17" s="63"/>
      <c r="M17" s="652"/>
      <c r="N17" s="66"/>
      <c r="O17" s="58"/>
      <c r="P17" s="55" t="s">
        <v>27</v>
      </c>
      <c r="Q17" s="628" t="s">
        <v>276</v>
      </c>
      <c r="R17" s="628"/>
      <c r="S17" s="628"/>
      <c r="T17" s="629"/>
      <c r="U17" s="638"/>
      <c r="V17" s="639"/>
      <c r="W17" s="639"/>
      <c r="X17" s="639"/>
      <c r="Y17" s="150" t="s">
        <v>21</v>
      </c>
      <c r="Z17" s="628" t="s">
        <v>279</v>
      </c>
      <c r="AA17" s="628"/>
      <c r="AB17" s="629"/>
      <c r="AC17" s="163"/>
      <c r="AD17" s="158"/>
      <c r="AE17" s="651" t="s">
        <v>28</v>
      </c>
      <c r="AF17" s="58"/>
      <c r="AG17" s="58"/>
      <c r="AH17" s="299" t="s">
        <v>178</v>
      </c>
      <c r="AI17" s="654" t="s">
        <v>281</v>
      </c>
      <c r="AJ17" s="654"/>
      <c r="AK17" s="654"/>
      <c r="AL17" s="655"/>
      <c r="AM17" s="58"/>
      <c r="AN17" s="307"/>
      <c r="AO17" s="707" t="s">
        <v>253</v>
      </c>
      <c r="AP17" s="655"/>
      <c r="AQ17" s="309"/>
      <c r="AS17" s="625" t="s">
        <v>259</v>
      </c>
      <c r="AT17" s="626"/>
      <c r="AU17" s="107"/>
      <c r="AV17" s="54" t="s">
        <v>34</v>
      </c>
      <c r="AW17" s="503"/>
    </row>
    <row r="18" spans="2:49" ht="24.75" customHeight="1" thickBot="1" x14ac:dyDescent="0.2">
      <c r="K18" s="66"/>
      <c r="L18" s="63"/>
      <c r="M18" s="652"/>
      <c r="N18" s="66"/>
      <c r="P18" s="632"/>
      <c r="Q18" s="650"/>
      <c r="R18" s="650"/>
      <c r="S18" s="650"/>
      <c r="T18" s="62" t="s">
        <v>13</v>
      </c>
      <c r="U18"/>
      <c r="V18" s="300"/>
      <c r="W18"/>
      <c r="X18" s="211"/>
      <c r="Y18" s="646">
        <f>+ROUND(AH9,1)+ROUND(AH12,1)+ROUND(AH15,1)+AH18</f>
        <v>0</v>
      </c>
      <c r="Z18" s="647"/>
      <c r="AA18" s="647"/>
      <c r="AB18" s="62" t="s">
        <v>4</v>
      </c>
      <c r="AC18" s="210"/>
      <c r="AD18" s="210"/>
      <c r="AE18" s="652"/>
      <c r="AH18" s="682">
        <f>+ROUND(AO18,1)+ROUND(AO21,1)</f>
        <v>0</v>
      </c>
      <c r="AI18" s="679"/>
      <c r="AJ18" s="679"/>
      <c r="AK18" s="679"/>
      <c r="AL18" s="54" t="s">
        <v>13</v>
      </c>
      <c r="AM18" s="65"/>
      <c r="AO18" s="327">
        <f>+ROUND(AU16,1)+ROUND(AU17,1)+ROUND(AU18,1)</f>
        <v>0</v>
      </c>
      <c r="AP18" s="54" t="s">
        <v>34</v>
      </c>
      <c r="AS18" s="625" t="s">
        <v>177</v>
      </c>
      <c r="AT18" s="626"/>
      <c r="AU18" s="107"/>
      <c r="AV18" s="54" t="s">
        <v>26</v>
      </c>
      <c r="AW18" s="503"/>
    </row>
    <row r="19" spans="2:49" ht="24.75" customHeight="1" thickTop="1" thickBot="1" x14ac:dyDescent="0.2">
      <c r="K19" s="66"/>
      <c r="L19" s="63"/>
      <c r="M19" s="652"/>
      <c r="N19" s="66"/>
      <c r="P19" s="144"/>
      <c r="Q19" s="320"/>
      <c r="R19" s="214"/>
      <c r="S19" s="144"/>
      <c r="T19" s="144"/>
      <c r="U19" s="146"/>
      <c r="V19" s="301"/>
      <c r="W19" s="146"/>
      <c r="X19" s="146"/>
      <c r="Y19" s="145"/>
      <c r="Z19" s="145"/>
      <c r="AA19" s="145"/>
      <c r="AB19" s="145"/>
      <c r="AC19" s="63"/>
      <c r="AD19" s="63"/>
      <c r="AE19" s="652"/>
      <c r="AH19" s="63"/>
      <c r="AI19" s="66"/>
      <c r="AJ19" s="63"/>
      <c r="AK19" s="63"/>
      <c r="AL19" s="63"/>
      <c r="AM19" s="66"/>
      <c r="AS19"/>
      <c r="AT19"/>
      <c r="AU19"/>
      <c r="AV19"/>
      <c r="AW19" s="733" t="s">
        <v>450</v>
      </c>
    </row>
    <row r="20" spans="2:49" ht="27" customHeight="1" thickTop="1" thickBot="1" x14ac:dyDescent="0.2">
      <c r="K20" s="66"/>
      <c r="L20" s="63"/>
      <c r="M20" s="652"/>
      <c r="N20" s="66"/>
      <c r="P20" s="55" t="s">
        <v>48</v>
      </c>
      <c r="Q20" s="628" t="s">
        <v>277</v>
      </c>
      <c r="R20" s="628"/>
      <c r="S20" s="628"/>
      <c r="T20" s="629"/>
      <c r="U20" s="144"/>
      <c r="V20" s="302"/>
      <c r="W20" s="305"/>
      <c r="X20" s="306"/>
      <c r="Y20" s="150" t="s">
        <v>25</v>
      </c>
      <c r="Z20" s="628" t="s">
        <v>278</v>
      </c>
      <c r="AA20" s="628"/>
      <c r="AB20" s="629"/>
      <c r="AC20" s="63"/>
      <c r="AD20" s="63"/>
      <c r="AE20" s="652"/>
      <c r="AG20" s="63"/>
      <c r="AH20" s="63"/>
      <c r="AI20" s="66"/>
      <c r="AJ20" s="63"/>
      <c r="AK20" s="63"/>
      <c r="AL20" s="161"/>
      <c r="AM20" s="66"/>
      <c r="AN20" s="308"/>
      <c r="AO20" s="707" t="s">
        <v>255</v>
      </c>
      <c r="AP20" s="655"/>
      <c r="AQ20" s="208"/>
      <c r="AR20" s="63"/>
      <c r="AS20" s="68"/>
      <c r="AT20" s="68"/>
      <c r="AW20" s="733"/>
    </row>
    <row r="21" spans="2:49" ht="25.15" customHeight="1" thickBot="1" x14ac:dyDescent="0.2">
      <c r="B21" s="701" t="s">
        <v>444</v>
      </c>
      <c r="C21" s="701"/>
      <c r="D21" s="701"/>
      <c r="E21" s="701"/>
      <c r="F21" s="701"/>
      <c r="G21" s="701"/>
      <c r="H21" s="701"/>
      <c r="I21" s="701"/>
      <c r="J21" s="701"/>
      <c r="K21" s="66"/>
      <c r="L21" s="63"/>
      <c r="M21" s="652"/>
      <c r="N21" s="66"/>
      <c r="P21" s="632"/>
      <c r="Q21" s="659"/>
      <c r="R21" s="659"/>
      <c r="S21" s="659"/>
      <c r="T21" s="62" t="s">
        <v>13</v>
      </c>
      <c r="U21" s="144"/>
      <c r="V21" s="144"/>
      <c r="W21" s="144"/>
      <c r="X21" s="144"/>
      <c r="Y21" s="646">
        <f>+P18-Y18</f>
        <v>0</v>
      </c>
      <c r="Z21" s="647"/>
      <c r="AA21" s="647"/>
      <c r="AB21" s="62" t="s">
        <v>4</v>
      </c>
      <c r="AC21" s="146"/>
      <c r="AD21" s="63"/>
      <c r="AE21" s="653"/>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2"/>
      <c r="C22" s="702"/>
      <c r="D22" s="702"/>
      <c r="E22" s="702"/>
      <c r="F22" s="702"/>
      <c r="G22" s="702"/>
      <c r="H22" s="702"/>
      <c r="I22" s="702"/>
      <c r="J22" s="702"/>
      <c r="K22" s="66"/>
      <c r="L22" s="63"/>
      <c r="M22" s="652"/>
      <c r="N22" s="66"/>
      <c r="P22" s="656" t="str">
        <f>+IF(P21=0,"",IF(P18&lt;P21,"エラー !：④の内数である⑤の量が④を超えています",""))</f>
        <v/>
      </c>
      <c r="Q22" s="656"/>
      <c r="R22" s="656"/>
      <c r="S22" s="656"/>
      <c r="T22" s="656"/>
      <c r="U22" s="656"/>
      <c r="V22" s="65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98" t="s">
        <v>199</v>
      </c>
      <c r="C23" s="637"/>
      <c r="D23" s="636" t="s">
        <v>445</v>
      </c>
      <c r="E23" s="636"/>
      <c r="F23" s="636"/>
      <c r="G23" s="637"/>
      <c r="H23" s="698" t="s">
        <v>446</v>
      </c>
      <c r="I23" s="636"/>
      <c r="J23" s="637"/>
      <c r="K23" s="66"/>
      <c r="L23" s="63"/>
      <c r="M23" s="652"/>
      <c r="N23" s="66"/>
      <c r="O23" s="58"/>
      <c r="P23" s="61" t="s">
        <v>88</v>
      </c>
      <c r="Q23" s="654" t="s">
        <v>32</v>
      </c>
      <c r="R23" s="654"/>
      <c r="S23" s="654"/>
      <c r="T23" s="655"/>
      <c r="U23" s="657"/>
      <c r="V23" s="658"/>
      <c r="W23" s="658"/>
      <c r="X23" s="658"/>
      <c r="AC23" s="63"/>
      <c r="AD23" s="63"/>
      <c r="AE23" s="207"/>
      <c r="AF23"/>
      <c r="AG23"/>
      <c r="AH23"/>
      <c r="AI23" s="310"/>
      <c r="AJ23" s="207"/>
      <c r="AK23" s="63"/>
      <c r="AL23" s="63"/>
      <c r="AM23" s="63"/>
      <c r="AN23" s="74"/>
      <c r="AP23" s="63"/>
      <c r="AR23" s="59"/>
      <c r="AS23" s="150" t="s">
        <v>190</v>
      </c>
      <c r="AT23" s="628" t="s">
        <v>191</v>
      </c>
      <c r="AU23" s="628"/>
      <c r="AV23" s="629"/>
      <c r="AW23" s="503"/>
    </row>
    <row r="24" spans="2:49" ht="27" customHeight="1" thickBot="1" x14ac:dyDescent="0.2">
      <c r="B24" s="711" t="s">
        <v>200</v>
      </c>
      <c r="C24" s="712"/>
      <c r="D24" s="700">
        <v>0</v>
      </c>
      <c r="E24" s="700"/>
      <c r="F24" s="700"/>
      <c r="G24" s="212" t="s">
        <v>198</v>
      </c>
      <c r="H24" s="678">
        <f>+F12</f>
        <v>0</v>
      </c>
      <c r="I24" s="679"/>
      <c r="J24" s="212" t="s">
        <v>198</v>
      </c>
      <c r="K24" s="66"/>
      <c r="L24" s="63"/>
      <c r="M24" s="653"/>
      <c r="P24" s="640"/>
      <c r="Q24" s="660"/>
      <c r="R24" s="660"/>
      <c r="S24" s="660"/>
      <c r="T24" s="54" t="s">
        <v>13</v>
      </c>
      <c r="U24"/>
      <c r="V24"/>
      <c r="W24"/>
      <c r="X24"/>
      <c r="AC24" s="63"/>
      <c r="AD24" s="63"/>
      <c r="AE24" s="207"/>
      <c r="AF24"/>
      <c r="AG24"/>
      <c r="AH24"/>
      <c r="AI24" s="310"/>
      <c r="AJ24" s="207"/>
      <c r="AK24" s="63"/>
      <c r="AL24" s="155"/>
      <c r="AM24" s="63"/>
      <c r="AN24" s="63"/>
      <c r="AQ24" s="66"/>
      <c r="AR24" s="160"/>
      <c r="AS24" s="646">
        <f>+ROUND(AU16,1)+ROUND(AA28,1)</f>
        <v>0</v>
      </c>
      <c r="AT24" s="647"/>
      <c r="AU24" s="647"/>
      <c r="AV24" s="62" t="s">
        <v>13</v>
      </c>
      <c r="AW24" s="503"/>
    </row>
    <row r="25" spans="2:49" ht="27" customHeight="1" thickBot="1" x14ac:dyDescent="0.2">
      <c r="B25" s="711" t="s">
        <v>201</v>
      </c>
      <c r="C25" s="712"/>
      <c r="D25" s="700">
        <v>0</v>
      </c>
      <c r="E25" s="700"/>
      <c r="F25" s="700"/>
      <c r="G25" s="212" t="s">
        <v>198</v>
      </c>
      <c r="H25" s="678">
        <f>+P12+AH9</f>
        <v>0</v>
      </c>
      <c r="I25" s="67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711" t="s">
        <v>202</v>
      </c>
      <c r="C26" s="712"/>
      <c r="D26" s="700">
        <v>0</v>
      </c>
      <c r="E26" s="700"/>
      <c r="F26" s="700"/>
      <c r="G26" s="212" t="s">
        <v>198</v>
      </c>
      <c r="H26" s="678">
        <f>+P21</f>
        <v>0</v>
      </c>
      <c r="I26" s="679"/>
      <c r="J26" s="212" t="s">
        <v>198</v>
      </c>
      <c r="K26" s="66"/>
      <c r="L26" s="158"/>
      <c r="M26" s="651" t="s">
        <v>35</v>
      </c>
      <c r="N26" s="58"/>
      <c r="O26" s="58"/>
      <c r="P26" s="299" t="s">
        <v>180</v>
      </c>
      <c r="Q26" s="654" t="s">
        <v>181</v>
      </c>
      <c r="R26" s="654"/>
      <c r="S26" s="654"/>
      <c r="T26" s="655"/>
      <c r="U26" s="58"/>
      <c r="V26" s="58"/>
      <c r="W26" s="58"/>
      <c r="X26" s="58"/>
      <c r="Y26" s="58"/>
      <c r="Z26" s="58"/>
      <c r="AA26" s="58"/>
      <c r="AB26" s="58"/>
      <c r="AC26" s="58"/>
      <c r="AD26" s="58"/>
      <c r="AE26" s="58"/>
      <c r="AF26" s="58"/>
      <c r="AG26" s="58"/>
      <c r="AH26" s="58"/>
      <c r="AI26" s="71"/>
      <c r="AJ26" s="58"/>
      <c r="AK26" s="59"/>
      <c r="AL26" s="150" t="s">
        <v>187</v>
      </c>
      <c r="AM26" s="628" t="s">
        <v>282</v>
      </c>
      <c r="AN26" s="628"/>
      <c r="AO26" s="628"/>
      <c r="AP26" s="629"/>
      <c r="AQ26" s="324"/>
      <c r="AR26" s="325"/>
      <c r="AS26" s="150" t="s">
        <v>192</v>
      </c>
      <c r="AT26" s="628" t="s">
        <v>430</v>
      </c>
      <c r="AU26" s="628"/>
      <c r="AV26" s="629"/>
      <c r="AW26" s="503"/>
    </row>
    <row r="27" spans="2:49" ht="27" customHeight="1" thickBot="1" x14ac:dyDescent="0.2">
      <c r="B27" s="711" t="s">
        <v>223</v>
      </c>
      <c r="C27" s="712"/>
      <c r="D27" s="700">
        <v>0</v>
      </c>
      <c r="E27" s="700"/>
      <c r="F27" s="700"/>
      <c r="G27" s="212" t="s">
        <v>198</v>
      </c>
      <c r="H27" s="678">
        <f>+Y21</f>
        <v>0</v>
      </c>
      <c r="I27" s="679"/>
      <c r="J27" s="212" t="s">
        <v>198</v>
      </c>
      <c r="M27" s="652"/>
      <c r="P27" s="682">
        <f>+R30+ROUND(R33,1)</f>
        <v>0</v>
      </c>
      <c r="Q27" s="683"/>
      <c r="R27" s="683"/>
      <c r="S27" s="683"/>
      <c r="T27" s="54" t="s">
        <v>38</v>
      </c>
      <c r="U27" s="74"/>
      <c r="V27" s="74"/>
      <c r="Y27" s="72" t="s">
        <v>39</v>
      </c>
      <c r="Z27" s="75"/>
      <c r="AH27" s="63"/>
      <c r="AI27" s="63"/>
      <c r="AJ27" s="63"/>
      <c r="AK27" s="63"/>
      <c r="AL27" s="646">
        <f>+AH18+P27</f>
        <v>0</v>
      </c>
      <c r="AM27" s="647"/>
      <c r="AN27" s="647"/>
      <c r="AO27" s="647"/>
      <c r="AP27" s="62" t="s">
        <v>13</v>
      </c>
      <c r="AQ27" s="322"/>
      <c r="AR27" s="141"/>
      <c r="AS27" s="632"/>
      <c r="AT27" s="633"/>
      <c r="AU27" s="633"/>
      <c r="AV27" s="62" t="s">
        <v>13</v>
      </c>
      <c r="AW27" s="503"/>
    </row>
    <row r="28" spans="2:49" ht="27" customHeight="1" thickTop="1" thickBot="1" x14ac:dyDescent="0.2">
      <c r="B28" s="728" t="s">
        <v>332</v>
      </c>
      <c r="C28" s="729"/>
      <c r="D28" s="700">
        <v>0</v>
      </c>
      <c r="E28" s="700"/>
      <c r="F28" s="700"/>
      <c r="G28" s="212" t="s">
        <v>198</v>
      </c>
      <c r="H28" s="678">
        <f>+P15+AH12</f>
        <v>0</v>
      </c>
      <c r="I28" s="679"/>
      <c r="J28" s="212" t="s">
        <v>198</v>
      </c>
      <c r="M28" s="652"/>
      <c r="P28" s="66"/>
      <c r="U28" s="63"/>
      <c r="V28" s="63"/>
      <c r="Y28" s="684" t="s">
        <v>175</v>
      </c>
      <c r="Z28" s="685"/>
      <c r="AA28" s="640"/>
      <c r="AB28" s="641"/>
      <c r="AC28" s="641"/>
      <c r="AD28" s="641"/>
      <c r="AE28" s="64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711" t="s">
        <v>224</v>
      </c>
      <c r="C29" s="712"/>
      <c r="D29" s="700">
        <v>0</v>
      </c>
      <c r="E29" s="700"/>
      <c r="F29" s="700"/>
      <c r="G29" s="212" t="s">
        <v>198</v>
      </c>
      <c r="H29" s="678">
        <f>+AL27</f>
        <v>0</v>
      </c>
      <c r="I29" s="679"/>
      <c r="J29" s="212" t="s">
        <v>198</v>
      </c>
      <c r="M29" s="652"/>
      <c r="P29" s="66"/>
      <c r="Q29" s="158"/>
      <c r="R29" s="61" t="s">
        <v>183</v>
      </c>
      <c r="S29" s="654" t="s">
        <v>33</v>
      </c>
      <c r="T29" s="668"/>
      <c r="U29" s="668"/>
      <c r="V29" s="669"/>
      <c r="W29" s="58"/>
      <c r="X29" s="76"/>
      <c r="Y29" s="684" t="s">
        <v>258</v>
      </c>
      <c r="Z29" s="685"/>
      <c r="AA29" s="640"/>
      <c r="AB29" s="641"/>
      <c r="AC29" s="641"/>
      <c r="AD29" s="641"/>
      <c r="AE29" s="641"/>
      <c r="AF29" s="54" t="s">
        <v>13</v>
      </c>
      <c r="AH29" s="63"/>
      <c r="AI29" s="63"/>
      <c r="AJ29" s="63"/>
      <c r="AK29" s="63"/>
      <c r="AL29" s="150" t="s">
        <v>188</v>
      </c>
      <c r="AM29" s="628" t="s">
        <v>189</v>
      </c>
      <c r="AN29" s="628"/>
      <c r="AO29" s="628"/>
      <c r="AP29" s="629"/>
      <c r="AQ29" s="323"/>
      <c r="AR29" s="326"/>
      <c r="AS29" s="676" t="s">
        <v>193</v>
      </c>
      <c r="AT29" s="672" t="s">
        <v>431</v>
      </c>
      <c r="AU29" s="672"/>
      <c r="AV29" s="673"/>
      <c r="AW29" s="503"/>
    </row>
    <row r="30" spans="2:49" ht="27" customHeight="1" thickBot="1" x14ac:dyDescent="0.2">
      <c r="B30" s="711" t="s">
        <v>225</v>
      </c>
      <c r="C30" s="712"/>
      <c r="D30" s="700">
        <v>0</v>
      </c>
      <c r="E30" s="700"/>
      <c r="F30" s="700"/>
      <c r="G30" s="212" t="s">
        <v>198</v>
      </c>
      <c r="H30" s="678">
        <f>+AL30</f>
        <v>0</v>
      </c>
      <c r="I30" s="679"/>
      <c r="J30" s="212" t="s">
        <v>198</v>
      </c>
      <c r="M30" s="652"/>
      <c r="P30" s="66"/>
      <c r="R30" s="682">
        <f>+ROUND(AA28,1)+ROUND(AA29,1)+ROUND(AA30,1)</f>
        <v>0</v>
      </c>
      <c r="S30" s="683"/>
      <c r="T30" s="683"/>
      <c r="U30" s="683"/>
      <c r="V30" s="54" t="s">
        <v>16</v>
      </c>
      <c r="Y30" s="684" t="s">
        <v>186</v>
      </c>
      <c r="Z30" s="685"/>
      <c r="AA30" s="640"/>
      <c r="AB30" s="641"/>
      <c r="AC30" s="641"/>
      <c r="AD30" s="641"/>
      <c r="AE30" s="641"/>
      <c r="AF30" s="54" t="s">
        <v>13</v>
      </c>
      <c r="AL30" s="632"/>
      <c r="AM30" s="633"/>
      <c r="AN30" s="633"/>
      <c r="AO30" s="633"/>
      <c r="AP30" s="62" t="s">
        <v>13</v>
      </c>
      <c r="AS30" s="677"/>
      <c r="AT30" s="674"/>
      <c r="AU30" s="674"/>
      <c r="AV30" s="675"/>
      <c r="AW30" s="503"/>
    </row>
    <row r="31" spans="2:49" ht="27" customHeight="1" thickTop="1" thickBot="1" x14ac:dyDescent="0.2">
      <c r="B31" s="711" t="s">
        <v>226</v>
      </c>
      <c r="C31" s="712"/>
      <c r="D31" s="700">
        <v>0</v>
      </c>
      <c r="E31" s="700"/>
      <c r="F31" s="700"/>
      <c r="G31" s="212" t="s">
        <v>198</v>
      </c>
      <c r="H31" s="678">
        <f>+AS24</f>
        <v>0</v>
      </c>
      <c r="I31" s="679"/>
      <c r="J31" s="212" t="s">
        <v>198</v>
      </c>
      <c r="M31" s="652"/>
      <c r="P31" s="66"/>
      <c r="Y31"/>
      <c r="Z31"/>
      <c r="AA31" s="77" t="s">
        <v>90</v>
      </c>
      <c r="AK31" s="141"/>
      <c r="AL31" s="627" t="str">
        <f>+IF(AL30=0,"",IF(AL27&lt;AL30,"エラー !：⑩の内数である⑪の量が⑩を超えています",""))</f>
        <v/>
      </c>
      <c r="AM31" s="627"/>
      <c r="AN31" s="627"/>
      <c r="AO31" s="627"/>
      <c r="AP31" s="627"/>
      <c r="AQ31" s="627"/>
      <c r="AR31" s="51"/>
      <c r="AS31" s="670"/>
      <c r="AT31" s="671"/>
      <c r="AU31" s="671"/>
      <c r="AV31" s="178" t="s">
        <v>13</v>
      </c>
      <c r="AW31" s="503"/>
    </row>
    <row r="32" spans="2:49" ht="27" customHeight="1" thickTop="1" thickBot="1" x14ac:dyDescent="0.2">
      <c r="B32" s="711" t="s">
        <v>428</v>
      </c>
      <c r="C32" s="712"/>
      <c r="D32" s="700">
        <v>0</v>
      </c>
      <c r="E32" s="700"/>
      <c r="F32" s="700"/>
      <c r="G32" s="212" t="s">
        <v>198</v>
      </c>
      <c r="H32" s="678">
        <f>+AS27</f>
        <v>0</v>
      </c>
      <c r="I32" s="679"/>
      <c r="J32" s="212" t="s">
        <v>198</v>
      </c>
      <c r="M32" s="652"/>
      <c r="P32" s="66"/>
      <c r="Q32" s="158"/>
      <c r="R32" s="61" t="s">
        <v>185</v>
      </c>
      <c r="S32" s="654" t="s">
        <v>37</v>
      </c>
      <c r="T32" s="668"/>
      <c r="U32" s="668"/>
      <c r="V32" s="669"/>
      <c r="W32" s="63"/>
      <c r="X32" s="63"/>
      <c r="Y32"/>
      <c r="Z32"/>
      <c r="AA32" s="718" t="s">
        <v>330</v>
      </c>
      <c r="AB32" s="719"/>
      <c r="AC32" s="719"/>
      <c r="AD32" s="719"/>
      <c r="AE32" s="719"/>
      <c r="AF32" s="719" t="s">
        <v>194</v>
      </c>
      <c r="AG32" s="719"/>
      <c r="AH32" s="719"/>
      <c r="AI32" s="719"/>
      <c r="AJ32" s="719"/>
      <c r="AK32" s="719"/>
      <c r="AL32" s="719" t="s">
        <v>195</v>
      </c>
      <c r="AM32" s="719"/>
      <c r="AN32" s="719"/>
      <c r="AO32" s="724"/>
      <c r="AP32" s="205"/>
      <c r="AS32" s="501" t="str">
        <f>+IF(AS31=0,"",IF(AL27&lt;(AS24+AS27+AS31),"エラー !：⑩の内数である（⑫+⑬＋⑭）の量が⑩を超えています",""))</f>
        <v/>
      </c>
      <c r="AT32" s="499"/>
      <c r="AU32" s="499"/>
      <c r="AV32" s="499"/>
      <c r="AW32" s="503"/>
    </row>
    <row r="33" spans="2:62" ht="27" customHeight="1" thickBot="1" x14ac:dyDescent="0.2">
      <c r="B33" s="715" t="s">
        <v>429</v>
      </c>
      <c r="C33" s="716"/>
      <c r="D33" s="666">
        <v>0</v>
      </c>
      <c r="E33" s="667"/>
      <c r="F33" s="667"/>
      <c r="G33" s="213" t="s">
        <v>198</v>
      </c>
      <c r="H33" s="680">
        <f>+AS31</f>
        <v>0</v>
      </c>
      <c r="I33" s="681"/>
      <c r="J33" s="213" t="s">
        <v>198</v>
      </c>
      <c r="M33" s="653"/>
      <c r="R33" s="640"/>
      <c r="S33" s="641"/>
      <c r="T33" s="641"/>
      <c r="U33" s="641"/>
      <c r="V33" s="54" t="s">
        <v>38</v>
      </c>
      <c r="W33" s="63"/>
      <c r="X33" s="63"/>
      <c r="Y33"/>
      <c r="Z33"/>
      <c r="AA33" s="720"/>
      <c r="AB33" s="721"/>
      <c r="AC33" s="721"/>
      <c r="AD33" s="721"/>
      <c r="AE33" s="721"/>
      <c r="AF33" s="721"/>
      <c r="AG33" s="721"/>
      <c r="AH33" s="721"/>
      <c r="AI33" s="721"/>
      <c r="AJ33" s="721"/>
      <c r="AK33" s="721"/>
      <c r="AL33" s="721"/>
      <c r="AM33" s="721"/>
      <c r="AN33" s="721"/>
      <c r="AO33" s="725"/>
      <c r="AP33" s="205"/>
      <c r="AW33" s="503"/>
    </row>
    <row r="34" spans="2:62" ht="24" customHeight="1" x14ac:dyDescent="0.15">
      <c r="C34" s="311" t="str">
        <f>+IF(D30=0,"",IF(D29&lt;D30,"エラー !：上の表は、⑩の内数である⑪の量が⑩を超えています",""))</f>
        <v/>
      </c>
      <c r="AA34" s="722"/>
      <c r="AB34" s="723"/>
      <c r="AC34" s="723"/>
      <c r="AD34" s="723"/>
      <c r="AE34" s="723"/>
      <c r="AF34" s="723"/>
      <c r="AG34" s="723"/>
      <c r="AH34" s="723"/>
      <c r="AI34" s="723"/>
      <c r="AJ34" s="723"/>
      <c r="AK34" s="723"/>
      <c r="AL34" s="723"/>
      <c r="AM34" s="723"/>
      <c r="AN34" s="723"/>
      <c r="AO34" s="726"/>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84" t="s">
        <v>273</v>
      </c>
      <c r="C3" s="784"/>
      <c r="D3" s="784"/>
      <c r="E3" s="784"/>
      <c r="F3" s="784"/>
      <c r="G3" s="122"/>
      <c r="H3" s="122"/>
      <c r="I3" s="122"/>
      <c r="J3" s="122"/>
      <c r="K3" s="122"/>
      <c r="Y3"/>
      <c r="Z3"/>
      <c r="AA3" s="123"/>
    </row>
    <row r="4" spans="2:27" ht="14.1" customHeight="1" x14ac:dyDescent="0.15">
      <c r="B4" s="784"/>
      <c r="C4" s="784"/>
      <c r="D4" s="784"/>
      <c r="E4" s="784"/>
      <c r="F4" s="784"/>
      <c r="G4" s="122"/>
      <c r="H4" s="122"/>
      <c r="I4" s="122"/>
      <c r="J4" s="122"/>
      <c r="K4" s="122"/>
      <c r="Y4" s="788" t="s">
        <v>327</v>
      </c>
      <c r="Z4" s="124" t="s">
        <v>112</v>
      </c>
      <c r="AA4" s="125" t="s">
        <v>113</v>
      </c>
    </row>
    <row r="5" spans="2:27" ht="14.1" customHeight="1" thickBot="1" x14ac:dyDescent="0.2">
      <c r="C5" s="122"/>
      <c r="D5" s="122"/>
      <c r="E5" s="122"/>
      <c r="F5" s="122"/>
      <c r="G5" s="122"/>
      <c r="H5" s="122"/>
      <c r="I5" s="122"/>
      <c r="J5" s="122"/>
      <c r="K5" s="122"/>
      <c r="Y5" s="789"/>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85"/>
      <c r="N6" s="785"/>
      <c r="O6" s="97" t="s">
        <v>97</v>
      </c>
      <c r="P6" s="790" t="str">
        <f>+表紙!F47</f>
        <v>山一興産株式会社　横浜工場</v>
      </c>
      <c r="Q6" s="790"/>
      <c r="R6" s="790"/>
      <c r="S6" s="790"/>
      <c r="T6" s="790"/>
      <c r="U6" s="790"/>
      <c r="V6" s="785"/>
      <c r="W6" s="785"/>
      <c r="X6" s="785"/>
      <c r="Y6" s="785"/>
      <c r="Z6" s="785"/>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6" t="s">
        <v>232</v>
      </c>
      <c r="D9" s="786"/>
      <c r="E9" s="786"/>
      <c r="F9" s="787"/>
      <c r="G9" s="393">
        <f>IF(OR(ｱ.燃え殻!D24&gt;0,ｱ.燃え殻!D24&lt;0),ｱ.燃え殻!D24,IF(G$19&gt;0,"0",0))</f>
        <v>0</v>
      </c>
      <c r="H9" s="393">
        <f>IF(OR(ｲ.汚泥!D24&gt;0,ｲ.汚泥!D24&lt;0),ｲ.汚泥!D24,IF(H$19&gt;0,"0",0))</f>
        <v>24500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0.2</v>
      </c>
      <c r="M9" s="393">
        <f>IF(OR(ｷ.紙くず!D24&gt;0,ｷ.紙くず!D24&lt;0),ｷ.紙くず!D24,IF(M$19&gt;0,"0",0))</f>
        <v>0</v>
      </c>
      <c r="N9" s="393">
        <f>IF(OR(ｸ.木くず!D24&gt;0,ｸ.木くず!D24&lt;0),ｸ.木くず!D24,IF(N$19&gt;0,"0",0))</f>
        <v>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v>
      </c>
      <c r="T9" s="393">
        <f>IF(OR(ｾ.ｶﾞﾗｽ･ｺﾝｸﾘ･陶磁器くず!D24&gt;0,ｾ.ｶﾞﾗｽ･ｺﾝｸﾘ･陶磁器くず!D24&lt;0),ｾ.ｶﾞﾗｽ･ｺﾝｸﾘ･陶磁器くず!D24,IF(T$19&gt;0,"0",0))</f>
        <v>360</v>
      </c>
      <c r="U9" s="393">
        <f>IF(OR(ｿ.鉱さい!D24&gt;0,ｿ.鉱さい!D24&lt;0),ｿ.鉱さい!D24,IF(U$19&gt;0,"0",0))</f>
        <v>0</v>
      </c>
      <c r="V9" s="393">
        <f>IF(OR(ﾀ.がれき類!D24&gt;0,ﾀ.がれき類!D24&lt;0),ﾀ.がれき類!D24,IF(V$19&gt;0,"0",0))</f>
        <v>1300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26161.200000000001</v>
      </c>
    </row>
    <row r="10" spans="2:27" ht="24" customHeight="1" x14ac:dyDescent="0.15">
      <c r="B10" s="184" t="s">
        <v>352</v>
      </c>
      <c r="C10" s="779" t="s">
        <v>320</v>
      </c>
      <c r="D10" s="779"/>
      <c r="E10" s="779"/>
      <c r="F10" s="780"/>
      <c r="G10" s="396">
        <f>IF(OR(ｱ.燃え殻!D25&gt;0,ｱ.燃え殻!D25&lt;0),ｱ.燃え殻!D25,IF(G$19&gt;0,"0",0))</f>
        <v>0</v>
      </c>
      <c r="H10" s="396">
        <f>IF(OR(ｲ.汚泥!D25&gt;0,ｲ.汚泥!D25&lt;0),ｲ.汚泥!D25,IF(H$19&gt;0,"0",0))</f>
        <v>22200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f t="shared" ref="AA10:AA18" si="0">IF(SUM(G10:Z10)&gt;0,SUM(G10:Z10),IF(AA$19&gt;0,"0",0))</f>
        <v>22200</v>
      </c>
    </row>
    <row r="11" spans="2:27" ht="24" customHeight="1" x14ac:dyDescent="0.15">
      <c r="B11" s="184" t="s">
        <v>353</v>
      </c>
      <c r="C11" s="781" t="s">
        <v>321</v>
      </c>
      <c r="D11" s="781"/>
      <c r="E11" s="781"/>
      <c r="F11" s="782"/>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81" t="s">
        <v>322</v>
      </c>
      <c r="D12" s="781"/>
      <c r="E12" s="781"/>
      <c r="F12" s="782"/>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1300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f t="shared" si="0"/>
        <v>1300</v>
      </c>
    </row>
    <row r="13" spans="2:27" ht="24" customHeight="1" x14ac:dyDescent="0.15">
      <c r="B13" s="184" t="s">
        <v>228</v>
      </c>
      <c r="C13" s="783" t="s">
        <v>323</v>
      </c>
      <c r="D13" s="748"/>
      <c r="E13" s="748"/>
      <c r="F13" s="749"/>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81" t="s">
        <v>241</v>
      </c>
      <c r="D14" s="781"/>
      <c r="E14" s="781"/>
      <c r="F14" s="782"/>
      <c r="G14" s="399">
        <f>IF(OR(ｱ.燃え殻!D29&gt;0,ｱ.燃え殻!D29&lt;0),ｱ.燃え殻!D29,IF(G$19&gt;0,"0",0))</f>
        <v>0</v>
      </c>
      <c r="H14" s="399">
        <f>IF(OR(ｲ.汚泥!D29&gt;0,ｲ.汚泥!D29&lt;0),ｲ.汚泥!D29,IF(H$19&gt;0,"0",0))</f>
        <v>2300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0.2</v>
      </c>
      <c r="M14" s="399">
        <f>IF(OR(ｷ.紙くず!D29&gt;0,ｷ.紙くず!D29&lt;0),ｷ.紙くず!D29,IF(M$19&gt;0,"0",0))</f>
        <v>0</v>
      </c>
      <c r="N14" s="399">
        <f>IF(OR(ｸ.木くず!D29&gt;0,ｸ.木くず!D29&lt;0),ｸ.木くず!D29,IF(N$19&gt;0,"0",0))</f>
        <v>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v>
      </c>
      <c r="T14" s="399">
        <f>IF(OR(ｾ.ｶﾞﾗｽ･ｺﾝｸﾘ･陶磁器くず!D29&gt;0,ｾ.ｶﾞﾗｽ･ｺﾝｸﾘ･陶磁器くず!D29&lt;0),ｾ.ｶﾞﾗｽ･ｺﾝｸﾘ･陶磁器くず!D29,IF(T$19&gt;0,"0",0))</f>
        <v>360</v>
      </c>
      <c r="U14" s="399">
        <f>IF(OR(ｿ.鉱さい!D29&gt;0,ｿ.鉱さい!D29&lt;0),ｿ.鉱さい!D29,IF(U$19&gt;0,"0",0))</f>
        <v>0</v>
      </c>
      <c r="V14" s="399">
        <f>IF(OR(ﾀ.がれき類!D29&gt;0,ﾀ.がれき類!D29&lt;0),ﾀ.がれき類!D29,IF(V$19&gt;0,"0",0))</f>
        <v>1300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3961.2</v>
      </c>
    </row>
    <row r="15" spans="2:27" ht="24" customHeight="1" x14ac:dyDescent="0.15">
      <c r="B15" s="184" t="s">
        <v>244</v>
      </c>
      <c r="C15" s="781" t="s">
        <v>242</v>
      </c>
      <c r="D15" s="781"/>
      <c r="E15" s="781"/>
      <c r="F15" s="782"/>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t="str">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81" t="s">
        <v>243</v>
      </c>
      <c r="D16" s="781"/>
      <c r="E16" s="781"/>
      <c r="F16" s="782"/>
      <c r="G16" s="399">
        <f>IF(OR(ｱ.燃え殻!D31&gt;0,ｱ.燃え殻!D31&lt;0),ｱ.燃え殻!D31,IF(G$19&gt;0,"0",0))</f>
        <v>0</v>
      </c>
      <c r="H16" s="399">
        <f>IF(OR(ｲ.汚泥!D31&gt;0,ｲ.汚泥!D31&lt;0),ｲ.汚泥!D31,IF(H$19&gt;0,"0",0))</f>
        <v>2300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0.2</v>
      </c>
      <c r="M16" s="399">
        <f>IF(OR(ｷ.紙くず!D31&gt;0,ｷ.紙くず!D31&lt;0),ｷ.紙くず!D31,IF(M$19&gt;0,"0",0))</f>
        <v>0</v>
      </c>
      <c r="N16" s="399">
        <f>IF(OR(ｸ.木くず!D31&gt;0,ｸ.木くず!D31&lt;0),ｸ.木くず!D31,IF(N$19&gt;0,"0",0))</f>
        <v>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v>
      </c>
      <c r="T16" s="399">
        <f>IF(OR(ｾ.ｶﾞﾗｽ･ｺﾝｸﾘ･陶磁器くず!D31&gt;0,ｾ.ｶﾞﾗｽ･ｺﾝｸﾘ･陶磁器くず!D31&lt;0),ｾ.ｶﾞﾗｽ･ｺﾝｸﾘ･陶磁器くず!D31,IF(T$19&gt;0,"0",0))</f>
        <v>360</v>
      </c>
      <c r="U16" s="399">
        <f>IF(OR(ｿ.鉱さい!D31&gt;0,ｿ.鉱さい!D31&lt;0),ｿ.鉱さい!D31,IF(U$19&gt;0,"0",0))</f>
        <v>0</v>
      </c>
      <c r="V16" s="399">
        <f>IF(OR(ﾀ.がれき類!D31&gt;0,ﾀ.がれき類!D31&lt;0),ﾀ.がれき類!D31,IF(V$19&gt;0,"0",0))</f>
        <v>1300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3961.2</v>
      </c>
    </row>
    <row r="17" spans="2:27" ht="24" customHeight="1" x14ac:dyDescent="0.15">
      <c r="B17" s="184"/>
      <c r="C17" s="781" t="s">
        <v>428</v>
      </c>
      <c r="D17" s="781"/>
      <c r="E17" s="781"/>
      <c r="F17" s="782"/>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77" t="s">
        <v>388</v>
      </c>
      <c r="E18" s="777"/>
      <c r="F18" s="778"/>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7" t="s">
        <v>335</v>
      </c>
      <c r="E19" s="767"/>
      <c r="F19" s="768"/>
      <c r="G19" s="405">
        <f t="shared" ref="G19:Z19" si="1">+G37+G25+G23+G22+G21-G20</f>
        <v>0</v>
      </c>
      <c r="H19" s="405">
        <f t="shared" si="1"/>
        <v>23700</v>
      </c>
      <c r="I19" s="405">
        <f t="shared" si="1"/>
        <v>0</v>
      </c>
      <c r="J19" s="405">
        <f t="shared" si="1"/>
        <v>0</v>
      </c>
      <c r="K19" s="405">
        <f t="shared" si="1"/>
        <v>0</v>
      </c>
      <c r="L19" s="405">
        <f t="shared" si="1"/>
        <v>0.4</v>
      </c>
      <c r="M19" s="405">
        <f t="shared" si="1"/>
        <v>0</v>
      </c>
      <c r="N19" s="405">
        <f t="shared" si="1"/>
        <v>0</v>
      </c>
      <c r="O19" s="405">
        <f t="shared" si="1"/>
        <v>0</v>
      </c>
      <c r="P19" s="405">
        <f t="shared" si="1"/>
        <v>0</v>
      </c>
      <c r="Q19" s="405">
        <f t="shared" si="1"/>
        <v>0</v>
      </c>
      <c r="R19" s="405">
        <f t="shared" si="1"/>
        <v>0</v>
      </c>
      <c r="S19" s="405">
        <f t="shared" si="1"/>
        <v>2</v>
      </c>
      <c r="T19" s="405">
        <f t="shared" si="1"/>
        <v>680</v>
      </c>
      <c r="U19" s="405">
        <f t="shared" si="1"/>
        <v>0</v>
      </c>
      <c r="V19" s="405">
        <f t="shared" si="1"/>
        <v>300</v>
      </c>
      <c r="W19" s="405">
        <f t="shared" si="1"/>
        <v>0</v>
      </c>
      <c r="X19" s="405">
        <f t="shared" si="1"/>
        <v>0</v>
      </c>
      <c r="Y19" s="405">
        <f t="shared" si="1"/>
        <v>0</v>
      </c>
      <c r="Z19" s="406">
        <f t="shared" si="1"/>
        <v>0</v>
      </c>
      <c r="AA19" s="407">
        <f t="shared" ref="AA19:AA25" si="2">SUM(G19:Z19)</f>
        <v>24682.400000000001</v>
      </c>
    </row>
    <row r="20" spans="2:27" ht="24" customHeight="1" thickBot="1" x14ac:dyDescent="0.2">
      <c r="B20" s="182"/>
      <c r="C20" s="235" t="s">
        <v>233</v>
      </c>
      <c r="D20" s="769" t="s">
        <v>234</v>
      </c>
      <c r="E20" s="769"/>
      <c r="F20" s="770"/>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1" t="s">
        <v>284</v>
      </c>
      <c r="F21" s="772"/>
      <c r="G21" s="411">
        <f>+ｱ.燃え殻!$P$12</f>
        <v>0</v>
      </c>
      <c r="H21" s="411">
        <f>+ｲ.汚泥!$P$12</f>
        <v>21300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21300</v>
      </c>
    </row>
    <row r="22" spans="2:27" ht="24" customHeight="1" x14ac:dyDescent="0.15">
      <c r="B22" s="182"/>
      <c r="C22" s="137"/>
      <c r="D22" s="136" t="s">
        <v>59</v>
      </c>
      <c r="E22" s="763" t="s">
        <v>285</v>
      </c>
      <c r="F22" s="764"/>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3" t="s">
        <v>286</v>
      </c>
      <c r="F23" s="774"/>
      <c r="G23" s="417">
        <f>+ｱ.燃え殻!$P$18</f>
        <v>0</v>
      </c>
      <c r="H23" s="417">
        <f>+ｲ.汚泥!$P$18</f>
        <v>2400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680</v>
      </c>
      <c r="U23" s="417">
        <f>+ｿ.鉱さい!$P$18</f>
        <v>0</v>
      </c>
      <c r="V23" s="417">
        <f>+ﾀ.がれき類!$P$18</f>
        <v>300</v>
      </c>
      <c r="W23" s="417">
        <f>+ﾁ.動物のふん尿!$P$18</f>
        <v>0</v>
      </c>
      <c r="X23" s="417">
        <f>+ﾂ.動物の死体!$P$18</f>
        <v>0</v>
      </c>
      <c r="Y23" s="417">
        <f>+ﾃ.ばいじん!$P$18</f>
        <v>0</v>
      </c>
      <c r="Z23" s="418">
        <f>+ﾄ.混合廃棄物その他!$P$18</f>
        <v>0</v>
      </c>
      <c r="AA23" s="419">
        <f t="shared" si="2"/>
        <v>3380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5" t="s">
        <v>271</v>
      </c>
      <c r="F25" s="776"/>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5" t="s">
        <v>174</v>
      </c>
      <c r="D26" s="470" t="s">
        <v>21</v>
      </c>
      <c r="E26" s="761" t="s">
        <v>288</v>
      </c>
      <c r="F26" s="762"/>
      <c r="G26" s="426">
        <f>+G28+G29+G30+G31</f>
        <v>0</v>
      </c>
      <c r="H26" s="426">
        <f t="shared" ref="H26:Z26" si="3">+H28+H29+H30+H31</f>
        <v>2400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680</v>
      </c>
      <c r="U26" s="426">
        <f t="shared" si="3"/>
        <v>0</v>
      </c>
      <c r="V26" s="426">
        <f t="shared" si="3"/>
        <v>300</v>
      </c>
      <c r="W26" s="426">
        <f t="shared" si="3"/>
        <v>0</v>
      </c>
      <c r="X26" s="426">
        <f t="shared" si="3"/>
        <v>0</v>
      </c>
      <c r="Y26" s="426">
        <f t="shared" si="3"/>
        <v>0</v>
      </c>
      <c r="Z26" s="427">
        <f t="shared" si="3"/>
        <v>0</v>
      </c>
      <c r="AA26" s="428">
        <f t="shared" ref="AA26:AA47" si="4">SUM(G26:Z26)</f>
        <v>3380</v>
      </c>
    </row>
    <row r="27" spans="2:27" ht="24" customHeight="1" x14ac:dyDescent="0.15">
      <c r="B27" s="182"/>
      <c r="C27" s="765"/>
      <c r="D27" s="187" t="s">
        <v>25</v>
      </c>
      <c r="E27" s="761" t="s">
        <v>289</v>
      </c>
      <c r="F27" s="762"/>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6"/>
      <c r="D28" s="75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6"/>
      <c r="D29" s="75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6"/>
      <c r="D30" s="75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6"/>
      <c r="D31" s="136" t="s">
        <v>178</v>
      </c>
      <c r="E31" s="761" t="s">
        <v>293</v>
      </c>
      <c r="F31" s="762"/>
      <c r="G31" s="426">
        <f t="shared" ref="G31:Z31" si="6">+G32+G36</f>
        <v>0</v>
      </c>
      <c r="H31" s="426">
        <f t="shared" si="6"/>
        <v>2400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680</v>
      </c>
      <c r="U31" s="426">
        <f t="shared" si="6"/>
        <v>0</v>
      </c>
      <c r="V31" s="426">
        <f t="shared" si="6"/>
        <v>300</v>
      </c>
      <c r="W31" s="426">
        <f t="shared" si="6"/>
        <v>0</v>
      </c>
      <c r="X31" s="426">
        <f t="shared" si="6"/>
        <v>0</v>
      </c>
      <c r="Y31" s="426">
        <f t="shared" si="6"/>
        <v>0</v>
      </c>
      <c r="Z31" s="427">
        <f t="shared" si="6"/>
        <v>0</v>
      </c>
      <c r="AA31" s="428">
        <f t="shared" si="4"/>
        <v>3380</v>
      </c>
    </row>
    <row r="32" spans="2:27" ht="24" customHeight="1" x14ac:dyDescent="0.15">
      <c r="B32" s="184">
        <v>5</v>
      </c>
      <c r="C32" s="137"/>
      <c r="D32" s="228"/>
      <c r="E32" s="223" t="s">
        <v>265</v>
      </c>
      <c r="F32" s="469"/>
      <c r="G32" s="432">
        <f t="shared" ref="G32:Z32" si="7">SUM(G33:G35)</f>
        <v>0</v>
      </c>
      <c r="H32" s="432">
        <f t="shared" si="7"/>
        <v>2400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680</v>
      </c>
      <c r="U32" s="432">
        <f t="shared" si="7"/>
        <v>0</v>
      </c>
      <c r="V32" s="432">
        <f t="shared" si="7"/>
        <v>300</v>
      </c>
      <c r="W32" s="432">
        <f t="shared" si="7"/>
        <v>0</v>
      </c>
      <c r="X32" s="432">
        <f t="shared" si="7"/>
        <v>0</v>
      </c>
      <c r="Y32" s="432">
        <f t="shared" si="7"/>
        <v>0</v>
      </c>
      <c r="Z32" s="433">
        <f t="shared" si="7"/>
        <v>0</v>
      </c>
      <c r="AA32" s="434">
        <f t="shared" si="4"/>
        <v>3380</v>
      </c>
    </row>
    <row r="33" spans="2:27" ht="24" customHeight="1" x14ac:dyDescent="0.15">
      <c r="B33" s="184" t="s">
        <v>228</v>
      </c>
      <c r="C33" s="137"/>
      <c r="D33" s="226"/>
      <c r="E33" s="221"/>
      <c r="F33" s="219" t="s">
        <v>235</v>
      </c>
      <c r="G33" s="435">
        <f>+ｱ.燃え殻!$AU$16</f>
        <v>0</v>
      </c>
      <c r="H33" s="435">
        <f>+ｲ.汚泥!$AU$16</f>
        <v>2400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680</v>
      </c>
      <c r="U33" s="435">
        <f>+ｿ.鉱さい!$AU$16</f>
        <v>0</v>
      </c>
      <c r="V33" s="435">
        <f>+ﾀ.がれき類!$AU$16</f>
        <v>300</v>
      </c>
      <c r="W33" s="435">
        <f>+ﾁ.動物のふん尿!$AU$16</f>
        <v>0</v>
      </c>
      <c r="X33" s="435">
        <f>+ﾂ.動物の死体!$AU$16</f>
        <v>0</v>
      </c>
      <c r="Y33" s="435">
        <f>+ﾃ.ばいじん!$AU$16</f>
        <v>0</v>
      </c>
      <c r="Z33" s="436">
        <f>+ﾄ.混合廃棄物その他!$AU$16</f>
        <v>0</v>
      </c>
      <c r="AA33" s="437">
        <f t="shared" si="4"/>
        <v>3380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52" t="s">
        <v>173</v>
      </c>
      <c r="D37" s="136" t="s">
        <v>179</v>
      </c>
      <c r="E37" s="759" t="s">
        <v>236</v>
      </c>
      <c r="F37" s="760"/>
      <c r="G37" s="441">
        <f t="shared" ref="G37:Z37" si="8">+G38+G42</f>
        <v>0</v>
      </c>
      <c r="H37" s="441">
        <f t="shared" si="8"/>
        <v>0</v>
      </c>
      <c r="I37" s="441">
        <f t="shared" si="8"/>
        <v>0</v>
      </c>
      <c r="J37" s="441">
        <f t="shared" si="8"/>
        <v>0</v>
      </c>
      <c r="K37" s="441">
        <f t="shared" si="8"/>
        <v>0</v>
      </c>
      <c r="L37" s="441">
        <f t="shared" si="8"/>
        <v>0.4</v>
      </c>
      <c r="M37" s="441">
        <f t="shared" si="8"/>
        <v>0</v>
      </c>
      <c r="N37" s="441">
        <f t="shared" si="8"/>
        <v>0</v>
      </c>
      <c r="O37" s="441">
        <f t="shared" si="8"/>
        <v>0</v>
      </c>
      <c r="P37" s="441">
        <f t="shared" si="8"/>
        <v>0</v>
      </c>
      <c r="Q37" s="441">
        <f t="shared" si="8"/>
        <v>0</v>
      </c>
      <c r="R37" s="441">
        <f t="shared" si="8"/>
        <v>0</v>
      </c>
      <c r="S37" s="441">
        <f t="shared" si="8"/>
        <v>2</v>
      </c>
      <c r="T37" s="441">
        <f t="shared" si="8"/>
        <v>0</v>
      </c>
      <c r="U37" s="441">
        <f t="shared" si="8"/>
        <v>0</v>
      </c>
      <c r="V37" s="441">
        <f t="shared" si="8"/>
        <v>0</v>
      </c>
      <c r="W37" s="441">
        <f t="shared" si="8"/>
        <v>0</v>
      </c>
      <c r="X37" s="441">
        <f t="shared" si="8"/>
        <v>0</v>
      </c>
      <c r="Y37" s="441">
        <f t="shared" si="8"/>
        <v>0</v>
      </c>
      <c r="Z37" s="442">
        <f t="shared" si="8"/>
        <v>0</v>
      </c>
      <c r="AA37" s="443">
        <f t="shared" si="4"/>
        <v>2.4</v>
      </c>
    </row>
    <row r="38" spans="2:27" ht="24" customHeight="1" x14ac:dyDescent="0.15">
      <c r="B38" s="182"/>
      <c r="C38" s="752"/>
      <c r="D38" s="225"/>
      <c r="E38" s="223" t="s">
        <v>262</v>
      </c>
      <c r="F38" s="469"/>
      <c r="G38" s="432">
        <f t="shared" ref="G38:Z38" si="9">SUM(G39:G41)</f>
        <v>0</v>
      </c>
      <c r="H38" s="432">
        <f t="shared" si="9"/>
        <v>0</v>
      </c>
      <c r="I38" s="432">
        <f t="shared" si="9"/>
        <v>0</v>
      </c>
      <c r="J38" s="432">
        <f t="shared" si="9"/>
        <v>0</v>
      </c>
      <c r="K38" s="432">
        <f t="shared" si="9"/>
        <v>0</v>
      </c>
      <c r="L38" s="432">
        <f t="shared" si="9"/>
        <v>0.4</v>
      </c>
      <c r="M38" s="432">
        <f t="shared" si="9"/>
        <v>0</v>
      </c>
      <c r="N38" s="432">
        <f t="shared" si="9"/>
        <v>0</v>
      </c>
      <c r="O38" s="432">
        <f t="shared" si="9"/>
        <v>0</v>
      </c>
      <c r="P38" s="432">
        <f t="shared" si="9"/>
        <v>0</v>
      </c>
      <c r="Q38" s="432">
        <f t="shared" si="9"/>
        <v>0</v>
      </c>
      <c r="R38" s="432">
        <f t="shared" si="9"/>
        <v>0</v>
      </c>
      <c r="S38" s="432">
        <f t="shared" si="9"/>
        <v>2</v>
      </c>
      <c r="T38" s="432">
        <f t="shared" si="9"/>
        <v>0</v>
      </c>
      <c r="U38" s="432">
        <f t="shared" si="9"/>
        <v>0</v>
      </c>
      <c r="V38" s="432">
        <f t="shared" si="9"/>
        <v>0</v>
      </c>
      <c r="W38" s="432">
        <f t="shared" si="9"/>
        <v>0</v>
      </c>
      <c r="X38" s="432">
        <f t="shared" si="9"/>
        <v>0</v>
      </c>
      <c r="Y38" s="432">
        <f t="shared" si="9"/>
        <v>0</v>
      </c>
      <c r="Z38" s="433">
        <f t="shared" si="9"/>
        <v>0</v>
      </c>
      <c r="AA38" s="434">
        <f t="shared" si="4"/>
        <v>2.4</v>
      </c>
    </row>
    <row r="39" spans="2:27" ht="24" customHeight="1" x14ac:dyDescent="0.15">
      <c r="B39" s="182"/>
      <c r="C39" s="752"/>
      <c r="D39" s="226"/>
      <c r="E39" s="221"/>
      <c r="F39" s="219" t="s">
        <v>235</v>
      </c>
      <c r="G39" s="435">
        <f>+ｱ.燃え殻!$AA$28</f>
        <v>0</v>
      </c>
      <c r="H39" s="435">
        <f>+ｲ.汚泥!$AA$28</f>
        <v>0</v>
      </c>
      <c r="I39" s="435">
        <f>+ｳ.廃油!$AA$28</f>
        <v>0</v>
      </c>
      <c r="J39" s="435">
        <f>+ｴ.廃酸!$AA$28</f>
        <v>0</v>
      </c>
      <c r="K39" s="435">
        <f>+ｵ.廃ｱﾙｶﾘ!$AA$28</f>
        <v>0</v>
      </c>
      <c r="L39" s="435">
        <f>+ｶ.廃ﾌﾟﾗ類!$AA$28</f>
        <v>0.4</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2</v>
      </c>
      <c r="T39" s="435">
        <f>+ｾ.ｶﾞﾗｽ･ｺﾝｸﾘ･陶磁器くず!$AA$28</f>
        <v>0</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2.4</v>
      </c>
    </row>
    <row r="40" spans="2:27" ht="24" customHeight="1" x14ac:dyDescent="0.15">
      <c r="B40" s="182"/>
      <c r="C40" s="75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5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5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7" t="s">
        <v>294</v>
      </c>
      <c r="E43" s="757"/>
      <c r="F43" s="758"/>
      <c r="G43" s="444">
        <f>+ｱ.燃え殻!$AL$27</f>
        <v>0</v>
      </c>
      <c r="H43" s="444">
        <f>+ｲ.汚泥!$AL$27</f>
        <v>2400</v>
      </c>
      <c r="I43" s="444">
        <f>+ｳ.廃油!$AL$27</f>
        <v>0</v>
      </c>
      <c r="J43" s="444">
        <f>+ｴ.廃酸!$AL$27</f>
        <v>0</v>
      </c>
      <c r="K43" s="444">
        <f>+ｵ.廃ｱﾙｶﾘ!$AL$27</f>
        <v>0</v>
      </c>
      <c r="L43" s="444">
        <f>+ｶ.廃ﾌﾟﾗ類!$AL$27</f>
        <v>0.4</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2</v>
      </c>
      <c r="T43" s="444">
        <f>+ｾ.ｶﾞﾗｽ･ｺﾝｸﾘ･陶磁器くず!$AL$27</f>
        <v>680</v>
      </c>
      <c r="U43" s="444">
        <f>+ｿ.鉱さい!$AL$27</f>
        <v>0</v>
      </c>
      <c r="V43" s="444">
        <f>+ﾀ.がれき類!$AL$27</f>
        <v>300</v>
      </c>
      <c r="W43" s="444">
        <f>+ﾁ.動物のふん尿!$AL$27</f>
        <v>0</v>
      </c>
      <c r="X43" s="444">
        <f>+ﾂ.動物の死体!$AL$27</f>
        <v>0</v>
      </c>
      <c r="Y43" s="444">
        <f>+ﾃ.ばいじん!$AL$27</f>
        <v>0</v>
      </c>
      <c r="Z43" s="445">
        <f>+ﾄ.混合廃棄物その他!$AL$27</f>
        <v>0</v>
      </c>
      <c r="AA43" s="446">
        <f t="shared" si="4"/>
        <v>3382.4</v>
      </c>
    </row>
    <row r="44" spans="2:27" ht="24" customHeight="1" x14ac:dyDescent="0.15">
      <c r="B44" s="182"/>
      <c r="C44" s="189"/>
      <c r="D44" s="187" t="s">
        <v>188</v>
      </c>
      <c r="E44" s="761" t="s">
        <v>238</v>
      </c>
      <c r="F44" s="762"/>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63" t="s">
        <v>239</v>
      </c>
      <c r="F45" s="764"/>
      <c r="G45" s="450">
        <f>+ｱ.燃え殻!$AS$24</f>
        <v>0</v>
      </c>
      <c r="H45" s="450">
        <f>+ｲ.汚泥!$AS$24</f>
        <v>2400</v>
      </c>
      <c r="I45" s="450">
        <f>+ｳ.廃油!$AS$24</f>
        <v>0</v>
      </c>
      <c r="J45" s="450">
        <f>+ｴ.廃酸!$AS$24</f>
        <v>0</v>
      </c>
      <c r="K45" s="450">
        <f>+ｵ.廃ｱﾙｶﾘ!$AS$24</f>
        <v>0</v>
      </c>
      <c r="L45" s="450">
        <f>+ｶ.廃ﾌﾟﾗ類!$AS$24</f>
        <v>0.4</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2</v>
      </c>
      <c r="T45" s="450">
        <f>+ｾ.ｶﾞﾗｽ･ｺﾝｸﾘ･陶磁器くず!$AS$24</f>
        <v>680</v>
      </c>
      <c r="U45" s="450">
        <f>+ｿ.鉱さい!$AS$24</f>
        <v>0</v>
      </c>
      <c r="V45" s="450">
        <f>+ﾀ.がれき類!$AS$24</f>
        <v>300</v>
      </c>
      <c r="W45" s="450">
        <f>+ﾁ.動物のふん尿!$AS$24</f>
        <v>0</v>
      </c>
      <c r="X45" s="450">
        <f>+ﾂ.動物の死体!$AS$24</f>
        <v>0</v>
      </c>
      <c r="Y45" s="450">
        <f>+ﾃ.ばいじん!$AS$24</f>
        <v>0</v>
      </c>
      <c r="Z45" s="451">
        <f>+ﾄ.混合廃棄物その他!$AS$24</f>
        <v>0</v>
      </c>
      <c r="AA45" s="452">
        <f t="shared" si="4"/>
        <v>3382.4</v>
      </c>
    </row>
    <row r="46" spans="2:27" ht="24" customHeight="1" x14ac:dyDescent="0.15">
      <c r="B46" s="182"/>
      <c r="C46" s="189"/>
      <c r="D46" s="463" t="s">
        <v>192</v>
      </c>
      <c r="E46" s="748" t="s">
        <v>432</v>
      </c>
      <c r="F46" s="749"/>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50" t="s">
        <v>433</v>
      </c>
      <c r="F47" s="75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48200</v>
      </c>
      <c r="I55" s="506">
        <f t="shared" si="10"/>
        <v>0</v>
      </c>
      <c r="J55" s="506">
        <f t="shared" si="10"/>
        <v>0</v>
      </c>
      <c r="K55" s="506">
        <f t="shared" si="10"/>
        <v>0</v>
      </c>
      <c r="L55" s="506">
        <f t="shared" si="10"/>
        <v>0.60000000000000009</v>
      </c>
      <c r="M55" s="506">
        <f t="shared" si="10"/>
        <v>0</v>
      </c>
      <c r="N55" s="506">
        <f t="shared" si="10"/>
        <v>0</v>
      </c>
      <c r="O55" s="506">
        <f t="shared" si="10"/>
        <v>0</v>
      </c>
      <c r="P55" s="506">
        <f t="shared" si="10"/>
        <v>0</v>
      </c>
      <c r="Q55" s="506">
        <f t="shared" si="10"/>
        <v>0</v>
      </c>
      <c r="R55" s="506">
        <f t="shared" si="10"/>
        <v>0</v>
      </c>
      <c r="S55" s="506">
        <f t="shared" si="10"/>
        <v>3</v>
      </c>
      <c r="T55" s="506">
        <f t="shared" si="10"/>
        <v>1040</v>
      </c>
      <c r="U55" s="506">
        <f t="shared" si="10"/>
        <v>0</v>
      </c>
      <c r="V55" s="506">
        <f t="shared" si="10"/>
        <v>1600</v>
      </c>
      <c r="W55" s="506">
        <f t="shared" si="10"/>
        <v>0</v>
      </c>
      <c r="X55" s="506">
        <f t="shared" si="10"/>
        <v>0</v>
      </c>
      <c r="Y55" s="506">
        <f t="shared" si="10"/>
        <v>0</v>
      </c>
      <c r="Z55" s="506">
        <f t="shared" si="10"/>
        <v>0</v>
      </c>
      <c r="AA55" s="507">
        <f>+AA9+AA19+AA20</f>
        <v>50843.600000000006</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    27日</v>
      </c>
      <c r="M11" s="818"/>
      <c r="N11" s="818"/>
      <c r="O11" s="819"/>
    </row>
    <row r="12" spans="1:16" ht="13.1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千葉県浦安市北栄四丁目20番10号</v>
      </c>
      <c r="K16" s="806"/>
      <c r="L16" s="807"/>
      <c r="M16" s="807"/>
      <c r="N16" s="807"/>
      <c r="O16" s="808"/>
    </row>
    <row r="17" spans="1:48" ht="26.25" customHeight="1" x14ac:dyDescent="0.15">
      <c r="C17" s="249"/>
      <c r="D17" s="250"/>
      <c r="E17" s="250"/>
      <c r="F17" s="250"/>
      <c r="G17" s="250"/>
      <c r="H17" s="254" t="s">
        <v>7</v>
      </c>
      <c r="I17" s="254"/>
      <c r="J17" s="806" t="str">
        <f>+表紙!J40</f>
        <v>代表取締役社長　　柳内光子</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03-5675-4121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山一興産株式会社　横浜工場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2267</v>
      </c>
      <c r="N25" s="859"/>
      <c r="O25" s="860"/>
    </row>
    <row r="26" spans="1:48" ht="18" customHeight="1" x14ac:dyDescent="0.15">
      <c r="C26" s="839" t="s">
        <v>11</v>
      </c>
      <c r="D26" s="840"/>
      <c r="E26" s="841"/>
      <c r="F26" s="833" t="str">
        <f>+表紙!F49</f>
        <v>横浜市港北区樽町三丁目9番31号</v>
      </c>
      <c r="G26" s="834"/>
      <c r="H26" s="834"/>
      <c r="I26" s="834"/>
      <c r="J26" s="834"/>
      <c r="K26" s="834"/>
      <c r="L26" s="139" t="s">
        <v>172</v>
      </c>
      <c r="M26" s="259"/>
      <c r="N26" s="837" t="str">
        <f>IF(+表紙!N49="","",+表紙!N49)</f>
        <v>045-548-0811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Ｅ21－窯業・土石製品製造業</v>
      </c>
      <c r="G29" s="862"/>
      <c r="H29" s="862"/>
      <c r="I29" s="862"/>
      <c r="J29" s="370" t="s">
        <v>47</v>
      </c>
      <c r="K29" s="370"/>
      <c r="L29" s="863" t="str">
        <f>+表紙!L52</f>
        <v>生コンクリート製造</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809</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11</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26161.200000000001</v>
      </c>
      <c r="I40" s="293" t="s">
        <v>4</v>
      </c>
      <c r="J40" s="542" t="s">
        <v>324</v>
      </c>
      <c r="K40" s="543"/>
      <c r="L40" s="544"/>
      <c r="M40" s="865">
        <f>+表紙!M63</f>
        <v>3961.2</v>
      </c>
      <c r="N40" s="866">
        <f>+表紙!N63</f>
        <v>0</v>
      </c>
      <c r="O40" s="497" t="s">
        <v>4</v>
      </c>
    </row>
    <row r="41" spans="1:48" ht="24.75" customHeight="1" x14ac:dyDescent="0.15">
      <c r="C41" s="871"/>
      <c r="D41" s="539" t="s">
        <v>301</v>
      </c>
      <c r="E41" s="540"/>
      <c r="F41" s="540"/>
      <c r="G41" s="541"/>
      <c r="H41" s="298">
        <f>+表紙!H64</f>
        <v>22200</v>
      </c>
      <c r="I41" s="293" t="s">
        <v>4</v>
      </c>
      <c r="J41" s="542" t="s">
        <v>305</v>
      </c>
      <c r="K41" s="543"/>
      <c r="L41" s="544"/>
      <c r="M41" s="865" t="str">
        <f>+表紙!M64</f>
        <v>0</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3961.2</v>
      </c>
      <c r="N42" s="866">
        <f>+表紙!N65</f>
        <v>0</v>
      </c>
      <c r="O42" s="197" t="s">
        <v>4</v>
      </c>
    </row>
    <row r="43" spans="1:48" ht="24.75" customHeight="1" x14ac:dyDescent="0.15">
      <c r="C43" s="191"/>
      <c r="D43" s="539" t="s">
        <v>303</v>
      </c>
      <c r="E43" s="540"/>
      <c r="F43" s="540"/>
      <c r="G43" s="541"/>
      <c r="H43" s="298">
        <f>+表紙!H66</f>
        <v>1300</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t="str">
        <f>+表紙!M67</f>
        <v>0</v>
      </c>
      <c r="N44" s="866">
        <f>+表紙!N67</f>
        <v>0</v>
      </c>
      <c r="O44" s="197" t="s">
        <v>4</v>
      </c>
    </row>
    <row r="45" spans="1:48" ht="31.9"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2024-06-28T02:33:55Z</dcterms:created>
  <dcterms:modified xsi:type="dcterms:W3CDTF">2024-09-09T10:00:43Z</dcterms:modified>
</cp:coreProperties>
</file>