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10" yWindow="285" windowWidth="26850" windowHeight="1560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L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<sst xmlns="http://schemas.openxmlformats.org/spreadsheetml/2006/main" count="3275" uniqueCount="458">
  <si>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</si>
  <si>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</si>
  <si>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</si>
  <si>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</si>
  <si>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</si>
  <si>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</si>
  <si>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</si>
  <si>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</si>
  <si>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</si>
  <si>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</si>
  <si>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</si>
  <si>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</si>
  <si>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</si>
  <si>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</si>
  <si>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</si>
  <si>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</si>
  <si>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</si>
  <si>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</si>
  <si>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</si>
  <si>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</si>
  <si>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</si>
  <si>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</si>
  <si>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</si>
  <si>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</si>
  <si>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</si>
  <si>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</si>
  <si>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</si>
  <si>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</si>
  <si>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</si>
  <si>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</si>
  <si>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</si>
  <si>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</si>
  <si>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</si>
  <si>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</si>
  <si>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</si>
  <si>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</si>
  <si>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</si>
  <si>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</si>
  <si>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</si>
  <si>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</si>
  <si>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</si>
  <si>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</si>
  <si>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</si>
  <si>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</si>
  <si>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</si>
  <si>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</si>
  <si>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</si>
  <si>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</si>
  <si>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</si>
  <si>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</si>
  <si>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</si>
  <si>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</si>
  <si>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</si>
  <si>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</si>
  <si>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</si>
  <si>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</si>
  <si>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</si>
  <si>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</si>
  <si>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</si>
  <si>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</si>
  <si>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</si>
  <si>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</si>
  <si>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</si>
  <si>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</si>
  <si>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</si>
  <si>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</si>
  <si>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</si>
  <si>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</si>
  <si>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</si>
  <si>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</si>
  <si>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</si>
  <si>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</si>
  <si>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</si>
  <si>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</si>
  <si>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</si>
  <si>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</si>
  <si>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</si>
  <si>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</si>
  <si>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</si>
  <si>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</si>
  <si>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</si>
  <si>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</si>
  <si>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</si>
  <si>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</si>
  <si>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</si>
  <si>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</si>
  <si>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</si>
  <si>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</si>
  <si>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</si>
  <si>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</si>
  <si>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</si>
  <si>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</si>
  <si>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</si>
  <si>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</si>
  <si>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</si>
  <si>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</si>
  <si>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</si>
  <si>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</si>
  <si>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</si>
  <si>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</si>
  <si>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</si>
  <si>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</si>
  <si>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</si>
  <si>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</si>
  <si>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</si>
  <si>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</si>
  <si>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</si>
  <si>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</si>
  <si>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</si>
  <si>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</si>
  <si>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</si>
  <si>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</si>
  <si>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</si>
  <si>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</si>
  <si>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</si>
  <si>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</si>
  <si>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</si>
  <si>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</si>
  <si>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</si>
  <si>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</si>
  <si>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</si>
  <si>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</si>
  <si>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</si>
  <si>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</si>
  <si>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</si>
  <si>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</si>
  <si>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</si>
  <si>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</si>
  <si>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</si>
  <si>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</si>
  <si>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</si>
  <si>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</si>
  <si>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</si>
  <si>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</si>
  <si>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</si>
  <si>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</si>
  <si>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</si>
  <si>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</si>
  <si>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</si>
  <si>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</si>
  <si>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</si>
  <si>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</si>
  <si>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</si>
  <si>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</si>
  <si>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</si>
  <si>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</si>
  <si>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</si>
  <si>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</si>
  <si>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</si>
  <si>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</si>
  <si>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</si>
  <si>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</si>
  <si>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</si>
  <si>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</si>
  <si>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</si>
  <si>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</si>
  <si>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</si>
  <si>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</si>
  <si>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</si>
  <si>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</si>
  <si>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</si>
  <si>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</si>
  <si>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</si>
  <si>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</si>
  <si>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</si>
  <si>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</si>
  <si>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</si>
  <si>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</si>
  <si>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</si>
  <si>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</si>
  <si>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</si>
  <si>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</si>
  <si>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</si>
  <si>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</si>
  <si>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</si>
  <si>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</si>
  <si>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</si>
  <si>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</si>
  <si>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</si>
  <si>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</si>
  <si>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</si>
  <si>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</si>
  <si>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</si>
  <si>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</si>
  <si>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</si>
  <si>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</si>
  <si>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</si>
  <si>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</si>
  <si>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</si>
  <si>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</si>
  <si>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</si>
  <si>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</si>
  <si>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</si>
  <si>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</si>
  <si>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</si>
  <si>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</si>
  <si>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</si>
  <si>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</si>
  <si>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</si>
  <si>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</si>
  <si>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</si>
  <si>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</si>
  <si>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</si>
  <si>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</si>
  <si>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</si>
  <si>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</si>
  <si>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</si>
  <si>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</si>
  <si>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</si>
  <si>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</si>
  <si>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</si>
  <si>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</si>
  <si>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</si>
  <si>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</si>
  <si>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</si>
  <si>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</si>
  <si>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</si>
  <si>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</si>
  <si>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</si>
  <si>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</si>
  <si>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</si>
  <si>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</si>
  <si>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</si>
  <si>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</si>
  <si>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</si>
  <si>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</si>
  <si>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</si>
  <si>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</si>
  <si>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</si>
  <si>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</si>
  <si>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</si>
  <si>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</si>
  <si>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</si>
  <si>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</si>
  <si>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</si>
  <si>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</si>
  <si>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</si>
  <si>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</si>
  <si>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</si>
  <si>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</si>
  <si>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</si>
  <si>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</si>
  <si>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</si>
  <si>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</si>
  <si>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</si>
  <si>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</si>
  <si>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</si>
  <si>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</si>
  <si>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</si>
  <si>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</si>
  <si>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</si>
  <si>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</si>
  <si>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</si>
  <si>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</si>
  <si>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</si>
  <si>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</si>
  <si>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</si>
  <si>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</si>
  <si>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</si>
  <si>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</si>
  <si>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</si>
  <si>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</si>
  <si>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</si>
  <si>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</si>
  <si>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</si>
  <si>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</si>
  <si>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</si>
  <si>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</si>
  <si>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</si>
  <si>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</si>
  <si>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</si>
  <si>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</si>
  <si>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</si>
  <si>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</si>
  <si>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</si>
  <si>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</si>
  <si>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</si>
  <si>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</si>
  <si>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</si>
  <si>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</si>
  <si>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</si>
  <si>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</si>
  <si>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</si>
  <si>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</si>
  <si>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</si>
  <si>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</si>
  <si>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</si>
  <si>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</si>
  <si>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</si>
  <si>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</si>
  <si>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</si>
  <si>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</si>
  <si>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</si>
  <si>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</si>
  <si>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</si>
  <si>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</si>
  <si>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</si>
  <si>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</si>
  <si>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</si>
  <si>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</si>
  <si>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</si>
  <si>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</si>
  <si>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</si>
  <si>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</si>
  <si>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</si>
  <si>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</si>
  <si>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</si>
  <si>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</si>
  <si>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</si>
  <si>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</si>
  <si>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</si>
  <si>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</si>
  <si>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</si>
  <si>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</si>
  <si>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</si>
  <si>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</si>
  <si>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</si>
  <si>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</si>
  <si>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</si>
  <si>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</si>
  <si>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</si>
  <si>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</si>
  <si>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</si>
  <si>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</si>
  <si>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</si>
  <si>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</si>
  <si>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</si>
  <si>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</si>
  <si>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</si>
  <si>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</si>
  <si>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</si>
  <si>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</si>
  <si>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</si>
  <si>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</si>
  <si>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</si>
  <si>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</si>
  <si>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</si>
  <si>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</si>
  <si>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</si>
  <si>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</si>
  <si>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</si>
  <si>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</si>
  <si>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</si>
  <si>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</si>
  <si>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</si>
  <si>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</si>
  <si>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</si>
  <si>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</si>
  <si>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</si>
  <si>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</si>
  <si>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</si>
  <si>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</si>
  <si>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</si>
  <si>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</si>
  <si>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</si>
  <si>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</si>
  <si>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</si>
  <si>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</si>
  <si>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</si>
  <si>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</si>
  <si>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</si>
  <si>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</si>
  <si>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</si>
  <si>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</si>
  <si>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</si>
  <si>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</si>
  <si>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</si>
  <si>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</si>
  <si>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</si>
  <si>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</si>
  <si>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</si>
  <si>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</si>
  <si>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</si>
  <si>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</si>
  <si>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</si>
  <si>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</si>
  <si>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</si>
  <si>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</si>
  <si>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</si>
  <si>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</si>
  <si>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</si>
  <si>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</si>
  <si>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</si>
  <si>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</si>
  <si>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</si>
  <si>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</si>
  <si>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</si>
  <si>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</si>
  <si>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</si>
  <si>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</si>
  <si>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</si>
  <si>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</si>
  <si>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</si>
  <si>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</si>
  <si>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</si>
  <si>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</si>
  <si>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</si>
  <si>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</si>
  <si>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</si>
  <si>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</si>
  <si>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</si>
  <si>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</si>
  <si>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</si>
  <si>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</si>
  <si>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</si>
  <si>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</si>
  <si>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</si>
  <si>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</si>
  <si>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</si>
  <si>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</si>
  <si>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</si>
  <si>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</si>
  <si>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</si>
  <si>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</si>
  <si>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</si>
  <si>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</si>
  <si>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</si>
  <si>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</si>
  <si>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</si>
  <si>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</si>
  <si>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</si>
  <si>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</si>
  <si>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</si>
  <si>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</si>
  <si>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</si>
  <si>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</si>
  <si>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</si>
  <si>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</si>
  <si>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</si>
  <si>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</si>
  <si>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</si>
  <si>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</si>
  <si>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</si>
  <si>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</si>
  <si>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</si>
  <si>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</si>
  <si>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</si>
  <si>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</si>
  <si>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</si>
  <si>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</si>
  <si>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</si>
  <si>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</si>
  <si>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</si>
  <si>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</si>
  <si>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</si>
  <si>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</si>
  <si>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</si>
  <si>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</si>
  <si>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</si>
  <si>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</si>
  <si>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</si>
  <si>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令和   6年   6月  19日</t>
    <phoneticPr fontId="3"/>
  </si>
  <si>
    <t>横浜市都筑区折本町419-1</t>
    <rPh sb="0" eb="9">
      <t>ヨコハマシツヅキクオリモトチョウ</t>
    </rPh>
    <phoneticPr fontId="3"/>
  </si>
  <si>
    <t>港北菱光コンクリート工業㈱
代表取締役社長　森本　譲</t>
    <rPh sb="0" eb="2">
      <t>コウホク</t>
    </rPh>
    <rPh sb="2" eb="4">
      <t>リョウコウ</t>
    </rPh>
    <rPh sb="10" eb="13">
      <t>コウギョウカブ</t>
    </rPh>
    <rPh sb="14" eb="21">
      <t>ダイヒョウトリシマリヤクシャチョウ</t>
    </rPh>
    <rPh sb="22" eb="24">
      <t>モリモト</t>
    </rPh>
    <rPh sb="25" eb="26">
      <t>ユズル</t>
    </rPh>
    <phoneticPr fontId="3"/>
  </si>
  <si>
    <t>045-471-7841</t>
    <phoneticPr fontId="3"/>
  </si>
  <si>
    <t>港北菱光コンクリート工業㈱</t>
    <rPh sb="0" eb="2">
      <t>コウホク</t>
    </rPh>
    <rPh sb="2" eb="4">
      <t>リョウコウ</t>
    </rPh>
    <rPh sb="10" eb="13">
      <t>コウギョウカブ</t>
    </rPh>
    <phoneticPr fontId="3"/>
  </si>
  <si>
    <t>生コンクリート製造</t>
    <rPh sb="0" eb="1">
      <t>ナマ</t>
    </rPh>
    <rPh sb="7" eb="9">
      <t>セイゾウ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</si>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</sst>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A25" zoomScale="98" zoomScaleNormal="100" zoomScaleSheetLayoutView="98" workbookViewId="0">
      <selection activeCell="N28" sqref="N28"/>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457</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451</v>
      </c>
      <c r="M34" s="483"/>
      <c r="N34" s="483"/>
      <c r="O34" s="484"/>
      <c r="Q34" s="20"/>
      <c r="R34" s="20"/>
      <c r="S34" s="20"/>
    </row>
    <row r="35" spans="1:19" ht="11.25" customHeight="1" x14ac:dyDescent="0.15">
      <c r="C35" s="78"/>
      <c r="O35" s="80"/>
      <c r="Q35" s="20"/>
      <c r="R35" s="20"/>
      <c r="S35" s="20"/>
    </row>
    <row r="36" spans="1:19" ht="13.5" x14ac:dyDescent="0.15">
      <c r="C36" s="514" t="s">
        <v>41</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452</v>
      </c>
      <c r="K39" s="473"/>
      <c r="L39" s="474"/>
      <c r="M39" s="474"/>
      <c r="N39" s="474"/>
      <c r="O39" s="475"/>
      <c r="Q39" s="20"/>
      <c r="R39" s="20"/>
    </row>
    <row r="40" spans="1:19" ht="26.25" customHeight="1" x14ac:dyDescent="0.15">
      <c r="C40" s="78"/>
      <c r="H40" s="23" t="s">
        <v>7</v>
      </c>
      <c r="I40" s="23"/>
      <c r="J40" s="473" t="s">
        <v>453</v>
      </c>
      <c r="K40" s="473"/>
      <c r="L40" s="474"/>
      <c r="M40" s="474"/>
      <c r="N40" s="474"/>
      <c r="O40" s="475"/>
    </row>
    <row r="41" spans="1:19" x14ac:dyDescent="0.15">
      <c r="C41" s="78"/>
      <c r="J41" s="21" t="s">
        <v>8</v>
      </c>
      <c r="O41" s="79"/>
    </row>
    <row r="42" spans="1:19" x14ac:dyDescent="0.15">
      <c r="C42" s="78"/>
      <c r="J42" s="24" t="s">
        <v>9</v>
      </c>
      <c r="K42" s="24"/>
      <c r="L42" s="526" t="s">
        <v>454</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455</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2681</v>
      </c>
      <c r="N48" s="489"/>
      <c r="O48" s="490"/>
    </row>
    <row r="49" spans="3:21" ht="18" customHeight="1" x14ac:dyDescent="0.15">
      <c r="C49" s="467" t="s">
        <v>11</v>
      </c>
      <c r="D49" s="468"/>
      <c r="E49" s="469"/>
      <c r="F49" s="522" t="s">
        <v>452</v>
      </c>
      <c r="G49" s="523"/>
      <c r="H49" s="523"/>
      <c r="I49" s="523"/>
      <c r="J49" s="523"/>
      <c r="K49" s="523"/>
      <c r="L49" s="126" t="s">
        <v>172</v>
      </c>
      <c r="M49" s="394"/>
      <c r="N49" s="491" t="s">
        <v>454</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131</v>
      </c>
      <c r="G52" s="427"/>
      <c r="H52" s="427"/>
      <c r="I52" s="427"/>
      <c r="J52" s="30" t="s">
        <v>47</v>
      </c>
      <c r="K52" s="30"/>
      <c r="L52" s="428" t="s">
        <v>456</v>
      </c>
      <c r="M52" s="428"/>
      <c r="N52" s="429"/>
      <c r="O52" s="430"/>
    </row>
    <row r="53" spans="3:21" ht="22.5" customHeight="1" x14ac:dyDescent="0.15">
      <c r="C53" s="296"/>
      <c r="D53" s="307" t="s">
        <v>19</v>
      </c>
      <c r="E53" s="308" t="s">
        <v>365</v>
      </c>
      <c r="F53" s="417" t="s">
        <v>366</v>
      </c>
      <c r="G53" s="418"/>
      <c r="H53" s="419"/>
      <c r="I53" s="417" t="s">
        <v>367</v>
      </c>
      <c r="J53" s="421"/>
      <c r="K53" s="431"/>
      <c r="L53" s="422">
        <v>1850</v>
      </c>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v>10</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11958</v>
      </c>
      <c r="I63" s="241" t="s">
        <v>4</v>
      </c>
      <c r="J63" s="447" t="s">
        <v>324</v>
      </c>
      <c r="K63" s="448"/>
      <c r="L63" s="449"/>
      <c r="M63" s="442">
        <f>+別紙!AA14</f>
        <v>10589</v>
      </c>
      <c r="N63" s="443"/>
      <c r="O63" s="399" t="s">
        <v>4</v>
      </c>
      <c r="P63" s="162"/>
      <c r="Q63" s="127"/>
      <c r="R63" s="127"/>
      <c r="S63" s="127"/>
      <c r="T63" s="127"/>
      <c r="U63" s="127"/>
    </row>
    <row r="64" spans="3:21" ht="24.75" customHeight="1" x14ac:dyDescent="0.15">
      <c r="C64" s="464"/>
      <c r="D64" s="444" t="s">
        <v>301</v>
      </c>
      <c r="E64" s="445"/>
      <c r="F64" s="445"/>
      <c r="G64" s="446"/>
      <c r="H64" s="384">
        <f>+別紙!AA10</f>
        <v>700</v>
      </c>
      <c r="I64" s="241" t="s">
        <v>4</v>
      </c>
      <c r="J64" s="447" t="s">
        <v>305</v>
      </c>
      <c r="K64" s="448"/>
      <c r="L64" s="449"/>
      <c r="M64" s="442" t="str">
        <f>+別紙!AA15</f>
        <v>0</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10589</v>
      </c>
      <c r="N65" s="443"/>
      <c r="O65" s="383" t="s">
        <v>4</v>
      </c>
      <c r="P65" s="160"/>
      <c r="Q65" s="161"/>
      <c r="R65" s="161"/>
      <c r="S65" s="161"/>
    </row>
    <row r="66" spans="1:22" ht="24.75" customHeight="1" x14ac:dyDescent="0.15">
      <c r="C66" s="400"/>
      <c r="D66" s="444" t="s">
        <v>303</v>
      </c>
      <c r="E66" s="445"/>
      <c r="F66" s="445"/>
      <c r="G66" s="446"/>
      <c r="H66" s="384">
        <f>+別紙!AA12</f>
        <v>200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P27" sqref="P27:S27"/>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11689</v>
      </c>
      <c r="G12" s="550"/>
      <c r="H12" s="550"/>
      <c r="I12" s="52" t="s">
        <v>13</v>
      </c>
      <c r="J12" s="53"/>
      <c r="K12" s="54"/>
      <c r="L12" s="53"/>
      <c r="M12" s="555"/>
      <c r="N12" s="55"/>
      <c r="P12" s="535">
        <v>700</v>
      </c>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300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v>400</v>
      </c>
      <c r="Q18" s="553"/>
      <c r="R18" s="553"/>
      <c r="S18" s="553"/>
      <c r="T18" s="52" t="s">
        <v>13</v>
      </c>
      <c r="U18"/>
      <c r="V18" s="248"/>
      <c r="W18"/>
      <c r="X18" s="194"/>
      <c r="Y18" s="549">
        <f>+ROUND(AH9,1)+ROUND(AH12,1)+ROUND(AH15,1)+AH18</f>
        <v>300</v>
      </c>
      <c r="Z18" s="550"/>
      <c r="AA18" s="550"/>
      <c r="AB18" s="52" t="s">
        <v>4</v>
      </c>
      <c r="AC18" s="193"/>
      <c r="AD18" s="193"/>
      <c r="AE18" s="555"/>
      <c r="AH18" s="585">
        <f>+ROUND(AO18,1)+ROUND(AO21,1)</f>
        <v>300</v>
      </c>
      <c r="AI18" s="582"/>
      <c r="AJ18" s="582"/>
      <c r="AK18" s="582"/>
      <c r="AL18" s="44" t="s">
        <v>13</v>
      </c>
      <c r="AM18" s="55"/>
      <c r="AO18" s="273">
        <f>+ROUND(AU16,1)+ROUND(AU17,1)+ROUND(AU18,1)</f>
        <v>300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100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11958</v>
      </c>
      <c r="E24" s="603"/>
      <c r="F24" s="603"/>
      <c r="G24" s="195" t="s">
        <v>198</v>
      </c>
      <c r="H24" s="581">
        <f>+F12</f>
        <v>11689</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10889</v>
      </c>
      <c r="AT24" s="550"/>
      <c r="AU24" s="550"/>
      <c r="AV24" s="52" t="s">
        <v>13</v>
      </c>
      <c r="AW24" s="413"/>
    </row>
    <row r="25" spans="2:49" ht="27" customHeight="1" thickBot="1" x14ac:dyDescent="0.2">
      <c r="B25" s="614" t="s">
        <v>201</v>
      </c>
      <c r="C25" s="615"/>
      <c r="D25" s="603">
        <v>700</v>
      </c>
      <c r="E25" s="603"/>
      <c r="F25" s="603"/>
      <c r="G25" s="195" t="s">
        <v>198</v>
      </c>
      <c r="H25" s="581">
        <f>+P12+AH9</f>
        <v>700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200</v>
      </c>
      <c r="E27" s="603"/>
      <c r="F27" s="603"/>
      <c r="G27" s="195" t="s">
        <v>198</v>
      </c>
      <c r="H27" s="581">
        <f>+Y21</f>
        <v>100</v>
      </c>
      <c r="I27" s="582"/>
      <c r="J27" s="195" t="s">
        <v>198</v>
      </c>
      <c r="M27" s="555"/>
      <c r="P27" s="585">
        <f>+R30+ROUND(R33,1)</f>
        <v>10589</v>
      </c>
      <c r="Q27" s="586"/>
      <c r="R27" s="586"/>
      <c r="S27" s="586"/>
      <c r="T27" s="44" t="s">
        <v>38</v>
      </c>
      <c r="U27" s="64"/>
      <c r="V27" s="64"/>
      <c r="Y27" s="62" t="s">
        <v>39</v>
      </c>
      <c r="Z27" s="65"/>
      <c r="AH27" s="53"/>
      <c r="AI27" s="53"/>
      <c r="AJ27" s="53"/>
      <c r="AK27" s="53"/>
      <c r="AL27" s="549">
        <f>+AH18+P27</f>
        <v>10889</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10589</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10589</v>
      </c>
      <c r="E29" s="603"/>
      <c r="F29" s="603"/>
      <c r="G29" s="195" t="s">
        <v>198</v>
      </c>
      <c r="H29" s="581">
        <f>+AL27</f>
        <v>10889</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10589</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10589</v>
      </c>
      <c r="E31" s="603"/>
      <c r="F31" s="603"/>
      <c r="G31" s="195" t="s">
        <v>198</v>
      </c>
      <c r="H31" s="581">
        <f>+AS24</f>
        <v>10889</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港北菱光コンクリート工業㈱</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7"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港北菱光コンクリート工業㈱</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0</v>
      </c>
      <c r="M9" s="320">
        <f>IF(OR(ｷ.紙くず!D24&gt;0,ｷ.紙くず!D24&lt;0),ｷ.紙くず!D24,IF(M$19&gt;0,"0",0))</f>
        <v>0</v>
      </c>
      <c r="N9" s="320">
        <f>IF(OR(ｸ.木くず!D24&gt;0,ｸ.木くず!D24&lt;0),ｸ.木くず!D24,IF(N$19&gt;0,"0",0))</f>
        <v>0</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11958</v>
      </c>
      <c r="U9" s="320">
        <f>IF(OR(ｿ.鉱さい!D24&gt;0,ｿ.鉱さい!D24&lt;0),ｿ.鉱さい!D24,IF(U$19&gt;0,"0",0))</f>
        <v>0</v>
      </c>
      <c r="V9" s="320">
        <f>IF(OR(ﾀ.がれき類!D24&gt;0,ﾀ.がれき類!D24&lt;0),ﾀ.がれき類!D24,IF(V$19&gt;0,"0",0))</f>
        <v>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0</v>
      </c>
      <c r="AA9" s="322">
        <f>IF(SUM(G9:Z9)&gt;0,SUM(G9:Z9),IF(AA$19&gt;0,"0",0))</f>
        <v>11958</v>
      </c>
    </row>
    <row r="10" spans="2:27" ht="24" customHeight="1" x14ac:dyDescent="0.15">
      <c r="B10" s="169" t="s">
        <v>352</v>
      </c>
      <c r="C10" s="682" t="s">
        <v>320</v>
      </c>
      <c r="D10" s="682"/>
      <c r="E10" s="682"/>
      <c r="F10" s="683"/>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f>IF(OR(ｶ.廃ﾌﾟﾗ類!D25&gt;0,ｶ.廃ﾌﾟﾗ類!D25&lt;0),ｶ.廃ﾌﾟﾗ類!D25,IF(L$19&gt;0,"0",0))</f>
        <v>0</v>
      </c>
      <c r="M10" s="323">
        <f>IF(OR(ｷ.紙くず!D25&gt;0,ｷ.紙くず!D25&lt;0),ｷ.紙くず!D25,IF(M$19&gt;0,"0",0))</f>
        <v>0</v>
      </c>
      <c r="N10" s="323">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f>IF(OR(ｾ.ｶﾞﾗｽ･ｺﾝｸﾘ･陶磁器くず!D25&gt;0,ｾ.ｶﾞﾗｽ･ｺﾝｸﾘ･陶磁器くず!D25&lt;0),ｾ.ｶﾞﾗｽ･ｺﾝｸﾘ･陶磁器くず!D25,IF(T$19&gt;0,"0",0))</f>
        <v>700</v>
      </c>
      <c r="U10" s="323">
        <f>IF(OR(ｿ.鉱さい!D25&gt;0,ｿ.鉱さい!D25&lt;0),ｿ.鉱さい!D25,IF(U$19&gt;0,"0",0))</f>
        <v>0</v>
      </c>
      <c r="V10" s="323">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f>IF(OR(ﾄ.混合廃棄物その他!D25&gt;0,ﾄ.混合廃棄物その他!D25&lt;0),ﾄ.混合廃棄物その他!D25,IF(Z$19&gt;0,"0",0))</f>
        <v>0</v>
      </c>
      <c r="AA10" s="325">
        <f t="shared" ref="AA10:AA18" si="0">IF(SUM(G10:Z10)&gt;0,SUM(G10:Z10),IF(AA$19&gt;0,"0",0))</f>
        <v>700</v>
      </c>
    </row>
    <row r="11" spans="2:27" ht="24" customHeight="1" x14ac:dyDescent="0.15">
      <c r="B11" s="169" t="s">
        <v>353</v>
      </c>
      <c r="C11" s="684" t="s">
        <v>321</v>
      </c>
      <c r="D11" s="684"/>
      <c r="E11" s="684"/>
      <c r="F11" s="685"/>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f>IF(OR(ｶ.廃ﾌﾟﾗ類!D26&gt;0,ｶ.廃ﾌﾟﾗ類!D26&lt;0),ｶ.廃ﾌﾟﾗ類!D26,IF(L$19&gt;0,"0",0))</f>
        <v>0</v>
      </c>
      <c r="M11" s="326">
        <f>IF(OR(ｷ.紙くず!D26&gt;0,ｷ.紙くず!D26&lt;0),ｷ.紙くず!D26,IF(M$19&gt;0,"0",0))</f>
        <v>0</v>
      </c>
      <c r="N11" s="326">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f>IF(OR(ｶ.廃ﾌﾟﾗ類!D27&gt;0,ｶ.廃ﾌﾟﾗ類!D27&lt;0),ｶ.廃ﾌﾟﾗ類!D27,IF(L$19&gt;0,"0",0))</f>
        <v>0</v>
      </c>
      <c r="M12" s="326">
        <f>IF(OR(ｷ.紙くず!D27&gt;0,ｷ.紙くず!D27&lt;0),ｷ.紙くず!D27,IF(M$19&gt;0,"0",0))</f>
        <v>0</v>
      </c>
      <c r="N12" s="326">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200</v>
      </c>
      <c r="U12" s="326">
        <f>IF(OR(ｿ.鉱さい!D27&gt;0,ｿ.鉱さい!D27&lt;0),ｿ.鉱さい!D27,IF(U$19&gt;0,"0",0))</f>
        <v>0</v>
      </c>
      <c r="V12" s="326">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f>IF(OR(ﾄ.混合廃棄物その他!D27&gt;0,ﾄ.混合廃棄物その他!D27&lt;0),ﾄ.混合廃棄物その他!D27,IF(Z$19&gt;0,"0",0))</f>
        <v>0</v>
      </c>
      <c r="AA12" s="328">
        <f t="shared" si="0"/>
        <v>200</v>
      </c>
    </row>
    <row r="13" spans="2:27" ht="24" customHeight="1" x14ac:dyDescent="0.15">
      <c r="B13" s="169" t="s">
        <v>228</v>
      </c>
      <c r="C13" s="686" t="s">
        <v>323</v>
      </c>
      <c r="D13" s="651"/>
      <c r="E13" s="651"/>
      <c r="F13" s="652"/>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f>IF(OR(ｶ.廃ﾌﾟﾗ類!D28&gt;0,ｶ.廃ﾌﾟﾗ類!D28&lt;0),ｶ.廃ﾌﾟﾗ類!D28,IF(L$19&gt;0,"0",0))</f>
        <v>0</v>
      </c>
      <c r="M13" s="326">
        <f>IF(OR(ｷ.紙くず!D28&gt;0,ｷ.紙くず!D28&lt;0),ｷ.紙くず!D28,IF(M$19&gt;0,"0",0))</f>
        <v>0</v>
      </c>
      <c r="N13" s="326">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0</v>
      </c>
      <c r="M14" s="326">
        <f>IF(OR(ｷ.紙くず!D29&gt;0,ｷ.紙くず!D29&lt;0),ｷ.紙くず!D29,IF(M$19&gt;0,"0",0))</f>
        <v>0</v>
      </c>
      <c r="N14" s="326">
        <f>IF(OR(ｸ.木くず!D29&gt;0,ｸ.木くず!D29&lt;0),ｸ.木くず!D29,IF(N$19&gt;0,"0",0))</f>
        <v>0</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10589</v>
      </c>
      <c r="U14" s="326">
        <f>IF(OR(ｿ.鉱さい!D29&gt;0,ｿ.鉱さい!D29&lt;0),ｿ.鉱さい!D29,IF(U$19&gt;0,"0",0))</f>
        <v>0</v>
      </c>
      <c r="V14" s="326">
        <f>IF(OR(ﾀ.がれき類!D29&gt;0,ﾀ.がれき類!D29&lt;0),ﾀ.がれき類!D29,IF(V$19&gt;0,"0",0))</f>
        <v>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0</v>
      </c>
      <c r="AA14" s="328">
        <f t="shared" si="0"/>
        <v>10589</v>
      </c>
    </row>
    <row r="15" spans="2:27" ht="24" customHeight="1" x14ac:dyDescent="0.15">
      <c r="B15" s="169" t="s">
        <v>244</v>
      </c>
      <c r="C15" s="684" t="s">
        <v>242</v>
      </c>
      <c r="D15" s="684"/>
      <c r="E15" s="684"/>
      <c r="F15" s="685"/>
      <c r="G15" s="326">
        <f>IF(OR(ｱ.燃え殻!D30&gt;0,ｱ.燃え殻!D30&lt;0),ｱ.燃え殻!D30,IF(G$19&gt;0,"0",0))</f>
        <v>0</v>
      </c>
      <c r="H15" s="326">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0</v>
      </c>
      <c r="M15" s="326">
        <f>IF(OR(ｷ.紙くず!D30&gt;0,ｷ.紙くず!D30&lt;0),ｷ.紙くず!D30,IF(M$19&gt;0,"0",0))</f>
        <v>0</v>
      </c>
      <c r="N15" s="326">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0</v>
      </c>
      <c r="AA15" s="328" t="str">
        <f t="shared" si="0"/>
        <v>0</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0</v>
      </c>
      <c r="M16" s="326">
        <f>IF(OR(ｷ.紙くず!D31&gt;0,ｷ.紙くず!D31&lt;0),ｷ.紙くず!D31,IF(M$19&gt;0,"0",0))</f>
        <v>0</v>
      </c>
      <c r="N16" s="326">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10589</v>
      </c>
      <c r="U16" s="326">
        <f>IF(OR(ｿ.鉱さい!D31&gt;0,ｿ.鉱さい!D31&lt;0),ｿ.鉱さい!D31,IF(U$19&gt;0,"0",0))</f>
        <v>0</v>
      </c>
      <c r="V16" s="326">
        <f>IF(OR(ﾀ.がれき類!D31&gt;0,ﾀ.がれき類!D31&lt;0),ﾀ.がれき類!D31,IF(V$19&gt;0,"0",0))</f>
        <v>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0</v>
      </c>
      <c r="AA16" s="328">
        <f t="shared" si="0"/>
        <v>10589</v>
      </c>
    </row>
    <row r="17" spans="2:27" ht="24" customHeight="1" x14ac:dyDescent="0.15">
      <c r="B17" s="169"/>
      <c r="C17" s="684" t="s">
        <v>428</v>
      </c>
      <c r="D17" s="684"/>
      <c r="E17" s="684"/>
      <c r="F17" s="685"/>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f>IF(OR(ｶ.廃ﾌﾟﾗ類!D32&gt;0,ｶ.廃ﾌﾟﾗ類!D32&lt;0),ｶ.廃ﾌﾟﾗ類!D32,IF(L$19&gt;0,"0",0))</f>
        <v>0</v>
      </c>
      <c r="M17" s="326">
        <f>IF(OR(ｷ.紙くず!D32&gt;0,ｷ.紙くず!D32&lt;0),ｷ.紙くず!D32,IF(M$19&gt;0,"0",0))</f>
        <v>0</v>
      </c>
      <c r="N17" s="326">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0</v>
      </c>
      <c r="M18" s="329">
        <f>IF(OR(ｷ.紙くず!D33&gt;0,ｷ.紙くず!D33&lt;0),ｷ.紙くず!D33,IF(M$19&gt;0,"0",0))</f>
        <v>0</v>
      </c>
      <c r="N18" s="329">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0</v>
      </c>
      <c r="I19" s="332">
        <f t="shared" si="1"/>
        <v>0</v>
      </c>
      <c r="J19" s="332">
        <f t="shared" si="1"/>
        <v>0</v>
      </c>
      <c r="K19" s="332">
        <f t="shared" si="1"/>
        <v>0</v>
      </c>
      <c r="L19" s="332">
        <f t="shared" si="1"/>
        <v>0</v>
      </c>
      <c r="M19" s="332">
        <f t="shared" si="1"/>
        <v>0</v>
      </c>
      <c r="N19" s="332">
        <f t="shared" si="1"/>
        <v>0</v>
      </c>
      <c r="O19" s="332">
        <f t="shared" si="1"/>
        <v>0</v>
      </c>
      <c r="P19" s="332">
        <f t="shared" si="1"/>
        <v>0</v>
      </c>
      <c r="Q19" s="332">
        <f t="shared" si="1"/>
        <v>0</v>
      </c>
      <c r="R19" s="332">
        <f t="shared" si="1"/>
        <v>0</v>
      </c>
      <c r="S19" s="332">
        <f t="shared" si="1"/>
        <v>0</v>
      </c>
      <c r="T19" s="332">
        <f t="shared" si="1"/>
        <v>11689</v>
      </c>
      <c r="U19" s="332">
        <f t="shared" si="1"/>
        <v>0</v>
      </c>
      <c r="V19" s="332">
        <f t="shared" si="1"/>
        <v>0</v>
      </c>
      <c r="W19" s="332">
        <f t="shared" si="1"/>
        <v>0</v>
      </c>
      <c r="X19" s="332">
        <f t="shared" si="1"/>
        <v>0</v>
      </c>
      <c r="Y19" s="332">
        <f t="shared" si="1"/>
        <v>0</v>
      </c>
      <c r="Z19" s="333">
        <f t="shared" si="1"/>
        <v>0</v>
      </c>
      <c r="AA19" s="334">
        <f t="shared" ref="AA19:AA25" si="2">SUM(G19:Z19)</f>
        <v>11689</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700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700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400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400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300</v>
      </c>
      <c r="U26" s="353">
        <f t="shared" si="3"/>
        <v>0</v>
      </c>
      <c r="V26" s="353">
        <f t="shared" si="3"/>
        <v>0</v>
      </c>
      <c r="W26" s="353">
        <f t="shared" si="3"/>
        <v>0</v>
      </c>
      <c r="X26" s="353">
        <f t="shared" si="3"/>
        <v>0</v>
      </c>
      <c r="Y26" s="353">
        <f t="shared" si="3"/>
        <v>0</v>
      </c>
      <c r="Z26" s="354">
        <f t="shared" si="3"/>
        <v>0</v>
      </c>
      <c r="AA26" s="355">
        <f t="shared" ref="AA26:AA47" si="4">SUM(G26:Z26)</f>
        <v>300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100</v>
      </c>
      <c r="U27" s="353">
        <f t="shared" si="5"/>
        <v>0</v>
      </c>
      <c r="V27" s="353">
        <f t="shared" si="5"/>
        <v>0</v>
      </c>
      <c r="W27" s="353">
        <f t="shared" si="5"/>
        <v>0</v>
      </c>
      <c r="X27" s="353">
        <f t="shared" si="5"/>
        <v>0</v>
      </c>
      <c r="Y27" s="353">
        <f t="shared" si="5"/>
        <v>0</v>
      </c>
      <c r="Z27" s="354">
        <f t="shared" si="5"/>
        <v>0</v>
      </c>
      <c r="AA27" s="355">
        <f t="shared" si="4"/>
        <v>100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300</v>
      </c>
      <c r="U31" s="353">
        <f t="shared" si="6"/>
        <v>0</v>
      </c>
      <c r="V31" s="353">
        <f t="shared" si="6"/>
        <v>0</v>
      </c>
      <c r="W31" s="353">
        <f t="shared" si="6"/>
        <v>0</v>
      </c>
      <c r="X31" s="353">
        <f t="shared" si="6"/>
        <v>0</v>
      </c>
      <c r="Y31" s="353">
        <f t="shared" si="6"/>
        <v>0</v>
      </c>
      <c r="Z31" s="354">
        <f t="shared" si="6"/>
        <v>0</v>
      </c>
      <c r="AA31" s="355">
        <f t="shared" si="4"/>
        <v>300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300</v>
      </c>
      <c r="U32" s="359">
        <f t="shared" si="7"/>
        <v>0</v>
      </c>
      <c r="V32" s="359">
        <f t="shared" si="7"/>
        <v>0</v>
      </c>
      <c r="W32" s="359">
        <f t="shared" si="7"/>
        <v>0</v>
      </c>
      <c r="X32" s="359">
        <f t="shared" si="7"/>
        <v>0</v>
      </c>
      <c r="Y32" s="359">
        <f t="shared" si="7"/>
        <v>0</v>
      </c>
      <c r="Z32" s="360">
        <f t="shared" si="7"/>
        <v>0</v>
      </c>
      <c r="AA32" s="361">
        <f t="shared" si="4"/>
        <v>300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300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300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0</v>
      </c>
      <c r="I37" s="368">
        <f t="shared" si="8"/>
        <v>0</v>
      </c>
      <c r="J37" s="368">
        <f t="shared" si="8"/>
        <v>0</v>
      </c>
      <c r="K37" s="368">
        <f t="shared" si="8"/>
        <v>0</v>
      </c>
      <c r="L37" s="368">
        <f t="shared" si="8"/>
        <v>0</v>
      </c>
      <c r="M37" s="368">
        <f t="shared" si="8"/>
        <v>0</v>
      </c>
      <c r="N37" s="368">
        <f t="shared" si="8"/>
        <v>0</v>
      </c>
      <c r="O37" s="368">
        <f t="shared" si="8"/>
        <v>0</v>
      </c>
      <c r="P37" s="368">
        <f t="shared" si="8"/>
        <v>0</v>
      </c>
      <c r="Q37" s="368">
        <f t="shared" si="8"/>
        <v>0</v>
      </c>
      <c r="R37" s="368">
        <f t="shared" si="8"/>
        <v>0</v>
      </c>
      <c r="S37" s="368">
        <f t="shared" si="8"/>
        <v>0</v>
      </c>
      <c r="T37" s="368">
        <f t="shared" si="8"/>
        <v>10589</v>
      </c>
      <c r="U37" s="368">
        <f t="shared" si="8"/>
        <v>0</v>
      </c>
      <c r="V37" s="368">
        <f t="shared" si="8"/>
        <v>0</v>
      </c>
      <c r="W37" s="368">
        <f t="shared" si="8"/>
        <v>0</v>
      </c>
      <c r="X37" s="368">
        <f t="shared" si="8"/>
        <v>0</v>
      </c>
      <c r="Y37" s="368">
        <f t="shared" si="8"/>
        <v>0</v>
      </c>
      <c r="Z37" s="369">
        <f t="shared" si="8"/>
        <v>0</v>
      </c>
      <c r="AA37" s="370">
        <f t="shared" si="4"/>
        <v>10589</v>
      </c>
    </row>
    <row r="38" spans="2:27" ht="24" customHeight="1" x14ac:dyDescent="0.15">
      <c r="B38" s="167"/>
      <c r="C38" s="655"/>
      <c r="D38" s="208"/>
      <c r="E38" s="206" t="s">
        <v>262</v>
      </c>
      <c r="F38" s="391"/>
      <c r="G38" s="359">
        <f t="shared" ref="G38:Z38" si="9">SUM(G39:G41)</f>
        <v>0</v>
      </c>
      <c r="H38" s="359">
        <f t="shared" si="9"/>
        <v>0</v>
      </c>
      <c r="I38" s="359">
        <f t="shared" si="9"/>
        <v>0</v>
      </c>
      <c r="J38" s="359">
        <f t="shared" si="9"/>
        <v>0</v>
      </c>
      <c r="K38" s="359">
        <f t="shared" si="9"/>
        <v>0</v>
      </c>
      <c r="L38" s="359">
        <f t="shared" si="9"/>
        <v>0</v>
      </c>
      <c r="M38" s="359">
        <f t="shared" si="9"/>
        <v>0</v>
      </c>
      <c r="N38" s="359">
        <f t="shared" si="9"/>
        <v>0</v>
      </c>
      <c r="O38" s="359">
        <f t="shared" si="9"/>
        <v>0</v>
      </c>
      <c r="P38" s="359">
        <f t="shared" si="9"/>
        <v>0</v>
      </c>
      <c r="Q38" s="359">
        <f t="shared" si="9"/>
        <v>0</v>
      </c>
      <c r="R38" s="359">
        <f t="shared" si="9"/>
        <v>0</v>
      </c>
      <c r="S38" s="359">
        <f t="shared" si="9"/>
        <v>0</v>
      </c>
      <c r="T38" s="359">
        <f t="shared" si="9"/>
        <v>10589</v>
      </c>
      <c r="U38" s="359">
        <f t="shared" si="9"/>
        <v>0</v>
      </c>
      <c r="V38" s="359">
        <f t="shared" si="9"/>
        <v>0</v>
      </c>
      <c r="W38" s="359">
        <f t="shared" si="9"/>
        <v>0</v>
      </c>
      <c r="X38" s="359">
        <f t="shared" si="9"/>
        <v>0</v>
      </c>
      <c r="Y38" s="359">
        <f t="shared" si="9"/>
        <v>0</v>
      </c>
      <c r="Z38" s="360">
        <f t="shared" si="9"/>
        <v>0</v>
      </c>
      <c r="AA38" s="361">
        <f t="shared" si="4"/>
        <v>10589</v>
      </c>
    </row>
    <row r="39" spans="2:27" ht="24" customHeight="1" x14ac:dyDescent="0.15">
      <c r="B39" s="167"/>
      <c r="C39" s="655"/>
      <c r="D39" s="209"/>
      <c r="E39" s="204"/>
      <c r="F39" s="202" t="s">
        <v>235</v>
      </c>
      <c r="G39" s="362">
        <f>+ｱ.燃え殻!$AA$28</f>
        <v>0</v>
      </c>
      <c r="H39" s="362">
        <f>+ｲ.汚泥!$AA$28</f>
        <v>0</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10589</v>
      </c>
      <c r="U39" s="362">
        <f>+ｿ.鉱さい!$AA$28</f>
        <v>0</v>
      </c>
      <c r="V39" s="362">
        <f>+ﾀ.がれき類!$AA$28</f>
        <v>0</v>
      </c>
      <c r="W39" s="362">
        <f>+ﾁ.動物のふん尿!$AA$28</f>
        <v>0</v>
      </c>
      <c r="X39" s="362">
        <f>+ﾂ.動物の死体!$AA$28</f>
        <v>0</v>
      </c>
      <c r="Y39" s="362">
        <f>+ﾃ.ばいじん!$AA$28</f>
        <v>0</v>
      </c>
      <c r="Z39" s="363">
        <f>+ﾄ.混合廃棄物その他!$AA$28</f>
        <v>0</v>
      </c>
      <c r="AA39" s="364">
        <f t="shared" si="4"/>
        <v>10589</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0</v>
      </c>
      <c r="I43" s="371">
        <f>+ｳ.廃油!$AL$27</f>
        <v>0</v>
      </c>
      <c r="J43" s="371">
        <f>+ｴ.廃酸!$AL$27</f>
        <v>0</v>
      </c>
      <c r="K43" s="371">
        <f>+ｵ.廃ｱﾙｶﾘ!$AL$27</f>
        <v>0</v>
      </c>
      <c r="L43" s="371">
        <f>+ｶ.廃ﾌﾟﾗ類!$AL$27</f>
        <v>0</v>
      </c>
      <c r="M43" s="371">
        <f>+ｷ.紙くず!$AL$27</f>
        <v>0</v>
      </c>
      <c r="N43" s="371">
        <f>+ｸ.木くず!$AL$27</f>
        <v>0</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10889</v>
      </c>
      <c r="U43" s="371">
        <f>+ｿ.鉱さい!$AL$27</f>
        <v>0</v>
      </c>
      <c r="V43" s="371">
        <f>+ﾀ.がれき類!$AL$27</f>
        <v>0</v>
      </c>
      <c r="W43" s="371">
        <f>+ﾁ.動物のふん尿!$AL$27</f>
        <v>0</v>
      </c>
      <c r="X43" s="371">
        <f>+ﾂ.動物の死体!$AL$27</f>
        <v>0</v>
      </c>
      <c r="Y43" s="371">
        <f>+ﾃ.ばいじん!$AL$27</f>
        <v>0</v>
      </c>
      <c r="Z43" s="372">
        <f>+ﾄ.混合廃棄物その他!$AL$27</f>
        <v>0</v>
      </c>
      <c r="AA43" s="373">
        <f t="shared" si="4"/>
        <v>10889</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66" t="s">
        <v>239</v>
      </c>
      <c r="F45" s="667"/>
      <c r="G45" s="377">
        <f>+ｱ.燃え殻!$AS$24</f>
        <v>0</v>
      </c>
      <c r="H45" s="377">
        <f>+ｲ.汚泥!$AS$24</f>
        <v>0</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10889</v>
      </c>
      <c r="U45" s="377">
        <f>+ｿ.鉱さい!$AS$24</f>
        <v>0</v>
      </c>
      <c r="V45" s="377">
        <f>+ﾀ.がれき類!$AS$24</f>
        <v>0</v>
      </c>
      <c r="W45" s="377">
        <f>+ﾁ.動物のふん尿!$AS$24</f>
        <v>0</v>
      </c>
      <c r="X45" s="377">
        <f>+ﾂ.動物の死体!$AS$24</f>
        <v>0</v>
      </c>
      <c r="Y45" s="377">
        <f>+ﾃ.ばいじん!$AS$24</f>
        <v>0</v>
      </c>
      <c r="Z45" s="378">
        <f>+ﾄ.混合廃棄物その他!$AS$24</f>
        <v>0</v>
      </c>
      <c r="AA45" s="379">
        <f t="shared" si="4"/>
        <v>10889</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0</v>
      </c>
      <c r="I55" s="414">
        <f t="shared" si="10"/>
        <v>0</v>
      </c>
      <c r="J55" s="414">
        <f t="shared" si="10"/>
        <v>0</v>
      </c>
      <c r="K55" s="414">
        <f t="shared" si="10"/>
        <v>0</v>
      </c>
      <c r="L55" s="414">
        <f t="shared" si="10"/>
        <v>0</v>
      </c>
      <c r="M55" s="414">
        <f t="shared" si="10"/>
        <v>0</v>
      </c>
      <c r="N55" s="414">
        <f t="shared" si="10"/>
        <v>0</v>
      </c>
      <c r="O55" s="414">
        <f t="shared" si="10"/>
        <v>0</v>
      </c>
      <c r="P55" s="414">
        <f t="shared" si="10"/>
        <v>0</v>
      </c>
      <c r="Q55" s="414">
        <f t="shared" si="10"/>
        <v>0</v>
      </c>
      <c r="R55" s="414">
        <f t="shared" si="10"/>
        <v>0</v>
      </c>
      <c r="S55" s="414">
        <f t="shared" si="10"/>
        <v>0</v>
      </c>
      <c r="T55" s="414">
        <f t="shared" si="10"/>
        <v>23647</v>
      </c>
      <c r="U55" s="414">
        <f t="shared" si="10"/>
        <v>0</v>
      </c>
      <c r="V55" s="414">
        <f t="shared" si="10"/>
        <v>0</v>
      </c>
      <c r="W55" s="414">
        <f t="shared" si="10"/>
        <v>0</v>
      </c>
      <c r="X55" s="414">
        <f t="shared" si="10"/>
        <v>0</v>
      </c>
      <c r="Y55" s="414">
        <f t="shared" si="10"/>
        <v>0</v>
      </c>
      <c r="Z55" s="414">
        <f t="shared" si="10"/>
        <v>0</v>
      </c>
      <c r="AA55" s="415">
        <f>+AA9+AA19+AA20</f>
        <v>23647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3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   6年   6月  19日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横浜市都筑区折本町419-1</v>
      </c>
      <c r="K16" s="705"/>
      <c r="L16" s="706"/>
      <c r="M16" s="706"/>
      <c r="N16" s="706"/>
      <c r="O16" s="707"/>
    </row>
    <row r="17" spans="1:15" ht="26.25" customHeight="1" x14ac:dyDescent="0.15">
      <c r="C17" s="78"/>
      <c r="H17" s="23" t="s">
        <v>7</v>
      </c>
      <c r="I17" s="23"/>
      <c r="J17" s="705" t="str">
        <f>+表紙!J40</f>
        <v>港北菱光コンクリート工業㈱
代表取締役社長　森本　譲</v>
      </c>
      <c r="K17" s="705"/>
      <c r="L17" s="706"/>
      <c r="M17" s="706"/>
      <c r="N17" s="706"/>
      <c r="O17" s="707"/>
    </row>
    <row r="18" spans="1:15" x14ac:dyDescent="0.15">
      <c r="C18" s="78"/>
      <c r="J18" s="21" t="s">
        <v>8</v>
      </c>
      <c r="O18" s="79"/>
    </row>
    <row r="19" spans="1:15" x14ac:dyDescent="0.15">
      <c r="C19" s="78"/>
      <c r="J19" s="24" t="s">
        <v>9</v>
      </c>
      <c r="K19" s="24"/>
      <c r="L19" s="718" t="str">
        <f>IF(+表紙!L42="","",+表紙!L42)</f>
        <v>045-471-7841</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港北菱光コンクリート工業㈱</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2681</v>
      </c>
      <c r="N25" s="743"/>
      <c r="O25" s="744"/>
    </row>
    <row r="26" spans="1:15" ht="18" customHeight="1" x14ac:dyDescent="0.15">
      <c r="C26" s="467" t="s">
        <v>11</v>
      </c>
      <c r="D26" s="468"/>
      <c r="E26" s="469"/>
      <c r="F26" s="729" t="str">
        <f>+表紙!F49</f>
        <v>横浜市都筑区折本町419-1</v>
      </c>
      <c r="G26" s="730"/>
      <c r="H26" s="730"/>
      <c r="I26" s="730"/>
      <c r="J26" s="730"/>
      <c r="K26" s="730"/>
      <c r="L26" s="126" t="s">
        <v>172</v>
      </c>
      <c r="M26" s="223"/>
      <c r="N26" s="733" t="str">
        <f>IF(+表紙!N49="","",+表紙!N49)</f>
        <v>045-471-7841</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Ｅ21－窯業・土石製品製造業</v>
      </c>
      <c r="G29" s="696"/>
      <c r="H29" s="696"/>
      <c r="I29" s="696"/>
      <c r="J29" s="30" t="s">
        <v>47</v>
      </c>
      <c r="K29" s="30"/>
      <c r="L29" s="745" t="str">
        <f>+表紙!L52</f>
        <v>生コンクリート製造</v>
      </c>
      <c r="M29" s="745"/>
      <c r="N29" s="703"/>
      <c r="O29" s="704"/>
    </row>
    <row r="30" spans="1:15" ht="22.5" customHeight="1" x14ac:dyDescent="0.15">
      <c r="C30" s="296"/>
      <c r="D30" s="307" t="s">
        <v>19</v>
      </c>
      <c r="E30" s="308" t="s">
        <v>365</v>
      </c>
      <c r="F30" s="694" t="s">
        <v>366</v>
      </c>
      <c r="G30" s="418"/>
      <c r="H30" s="695"/>
      <c r="I30" s="694" t="s">
        <v>367</v>
      </c>
      <c r="J30" s="421"/>
      <c r="K30" s="431"/>
      <c r="L30" s="697">
        <f>+表紙!L53</f>
        <v>1850</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10</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11958</v>
      </c>
      <c r="I40" s="241" t="s">
        <v>4</v>
      </c>
      <c r="J40" s="447" t="s">
        <v>324</v>
      </c>
      <c r="K40" s="448"/>
      <c r="L40" s="449"/>
      <c r="M40" s="746">
        <f>+表紙!M63</f>
        <v>10589</v>
      </c>
      <c r="N40" s="747">
        <f>+表紙!N63</f>
        <v>0</v>
      </c>
      <c r="O40" s="306" t="s">
        <v>4</v>
      </c>
    </row>
    <row r="41" spans="3:15" ht="24.75" customHeight="1" x14ac:dyDescent="0.15">
      <c r="C41" s="752"/>
      <c r="D41" s="444" t="s">
        <v>301</v>
      </c>
      <c r="E41" s="445"/>
      <c r="F41" s="445"/>
      <c r="G41" s="446"/>
      <c r="H41" s="246">
        <f>+表紙!H64</f>
        <v>700</v>
      </c>
      <c r="I41" s="241" t="s">
        <v>4</v>
      </c>
      <c r="J41" s="447" t="s">
        <v>305</v>
      </c>
      <c r="K41" s="448"/>
      <c r="L41" s="449"/>
      <c r="M41" s="746" t="str">
        <f>+表紙!M64</f>
        <v>0</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10589</v>
      </c>
      <c r="N42" s="747">
        <f>+表紙!N65</f>
        <v>0</v>
      </c>
      <c r="O42" s="181" t="s">
        <v>4</v>
      </c>
    </row>
    <row r="43" spans="3:15" ht="24.75" customHeight="1" x14ac:dyDescent="0.15">
      <c r="C43" s="176"/>
      <c r="D43" s="444" t="s">
        <v>303</v>
      </c>
      <c r="E43" s="445"/>
      <c r="F43" s="445"/>
      <c r="G43" s="446"/>
      <c r="H43" s="246">
        <f>+表紙!H66</f>
        <v>200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港北菱光コンクリート工業㈱</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2024-06-24T05:57:23Z</dcterms:created>
  <dcterms:modified xsi:type="dcterms:W3CDTF">2024-09-09T10:09:26Z</dcterms:modified>
</cp:coreProperties>
</file>