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920" yWindow="7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V19"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31" i="2" s="1"/>
  <c r="G52" i="94" s="1"/>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Y21" i="76"/>
  <c r="H27" i="76" s="1"/>
  <c r="P16" i="76"/>
  <c r="J50" i="94" s="1"/>
  <c r="F12" i="84"/>
  <c r="H24" i="84" s="1"/>
  <c r="AL27" i="84"/>
  <c r="AS28" i="76" l="1"/>
  <c r="J53" i="94" s="1"/>
  <c r="AL31" i="76"/>
  <c r="J52" i="94" s="1"/>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<sst xmlns="http://schemas.openxmlformats.org/spreadsheetml/2006/main" count="2838" uniqueCount="438">
  <si>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</si>
  <si>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</si>
  <si>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</si>
  <si>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</si>
  <si>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</si>
  <si>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</si>
  <si>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</si>
  <si>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</si>
  <si>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</si>
  <si>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</si>
  <si>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</si>
  <si>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</si>
  <si>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</si>
  <si>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</si>
  <si>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</si>
  <si>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</si>
  <si>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</si>
  <si>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</si>
  <si>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</si>
  <si>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</si>
  <si>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</si>
  <si>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</si>
  <si>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</si>
  <si>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</si>
  <si>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</si>
  <si>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</si>
  <si>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</si>
  <si>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</si>
  <si>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</si>
  <si>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</si>
  <si>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</si>
  <si>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</si>
  <si>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</si>
  <si>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</si>
  <si>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</si>
  <si>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</si>
  <si>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</si>
  <si>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</si>
  <si>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</si>
  <si>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</si>
  <si>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</si>
  <si>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</si>
  <si>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</si>
  <si>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</si>
  <si>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</si>
  <si>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</si>
  <si>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</si>
  <si>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</si>
  <si>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</si>
  <si>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</si>
  <si>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</si>
  <si>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</si>
  <si>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</si>
  <si>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</si>
  <si>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</si>
  <si>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</si>
  <si>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</si>
  <si>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</si>
  <si>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</si>
  <si>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</si>
  <si>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</si>
  <si>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</si>
  <si>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</si>
  <si>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</si>
  <si>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</si>
  <si>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</si>
  <si>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</si>
  <si>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</si>
  <si>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</si>
  <si>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</si>
  <si>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</si>
  <si>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</si>
  <si>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</si>
  <si>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</si>
  <si>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</si>
  <si>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</si>
  <si>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</si>
  <si>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</si>
  <si>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</si>
  <si>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</si>
  <si>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</si>
  <si>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</si>
  <si>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</si>
  <si>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</si>
  <si>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</si>
  <si>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</si>
  <si>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</si>
  <si>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</si>
  <si>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</si>
  <si>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</si>
  <si>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</si>
  <si>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</si>
  <si>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</si>
  <si>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</si>
  <si>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</si>
  <si>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</si>
  <si>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</si>
  <si>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</si>
  <si>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</si>
  <si>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</si>
  <si>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</si>
  <si>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</si>
  <si>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</si>
  <si>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</si>
  <si>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</si>
  <si>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</si>
  <si>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</si>
  <si>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</si>
  <si>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</si>
  <si>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</si>
  <si>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</si>
  <si>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</si>
  <si>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</si>
  <si>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</si>
  <si>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</si>
  <si>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</si>
  <si>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</si>
  <si>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</si>
  <si>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</si>
  <si>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</si>
  <si>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</si>
  <si>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</si>
  <si>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</si>
  <si>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</si>
  <si>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</si>
  <si>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</si>
  <si>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</si>
  <si>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</si>
  <si>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</si>
  <si>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</si>
  <si>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</si>
  <si>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</si>
  <si>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</si>
  <si>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</si>
  <si>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</si>
  <si>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</si>
  <si>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</si>
  <si>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</si>
  <si>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</si>
  <si>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</si>
  <si>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</si>
  <si>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</si>
  <si>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</si>
  <si>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</si>
  <si>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</si>
  <si>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</si>
  <si>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</si>
  <si>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</si>
  <si>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</si>
  <si>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</si>
  <si>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</si>
  <si>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</si>
  <si>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</si>
  <si>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</si>
  <si>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</si>
  <si>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</si>
  <si>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</si>
  <si>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</si>
  <si>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</si>
  <si>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</si>
  <si>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</si>
  <si>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</si>
  <si>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</si>
  <si>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</si>
  <si>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</si>
  <si>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</si>
  <si>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</si>
  <si>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</si>
  <si>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</si>
  <si>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</si>
  <si>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</si>
  <si>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</si>
  <si>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</si>
  <si>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</si>
  <si>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</si>
  <si>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</si>
  <si>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</si>
  <si>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</si>
  <si>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</si>
  <si>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</si>
  <si>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</si>
  <si>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</si>
  <si>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</si>
  <si>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</si>
  <si>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</si>
  <si>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</si>
  <si>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</si>
  <si>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</si>
  <si>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</si>
  <si>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</si>
  <si>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</si>
  <si>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</si>
  <si>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</si>
  <si>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</si>
  <si>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</si>
  <si>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</si>
  <si>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</si>
  <si>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</si>
  <si>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</si>
  <si>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</si>
  <si>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</si>
  <si>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</si>
  <si>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</si>
  <si>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</si>
  <si>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</si>
  <si>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</si>
  <si>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</si>
  <si>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</si>
  <si>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</si>
  <si>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</si>
  <si>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</si>
  <si>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</si>
  <si>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</si>
  <si>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</si>
  <si>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</si>
  <si>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</si>
  <si>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</si>
  <si>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</si>
  <si>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</si>
  <si>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</si>
  <si>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</si>
  <si>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</si>
  <si>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</si>
  <si>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</si>
  <si>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</si>
  <si>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</si>
  <si>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</si>
  <si>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</si>
  <si>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</si>
  <si>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</si>
  <si>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</si>
  <si>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</si>
  <si>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</si>
  <si>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</si>
  <si>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</si>
  <si>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</si>
  <si>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</si>
  <si>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</si>
  <si>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</si>
  <si>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</si>
  <si>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</si>
  <si>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</si>
  <si>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</si>
  <si>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</si>
  <si>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</si>
  <si>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</si>
  <si>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</si>
  <si>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</si>
  <si>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</si>
  <si>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</si>
  <si>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</si>
  <si>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</si>
  <si>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</si>
  <si>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</si>
  <si>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</si>
  <si>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</si>
  <si>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</si>
  <si>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</si>
  <si>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</si>
  <si>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</si>
  <si>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</si>
  <si>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</si>
  <si>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</si>
  <si>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</si>
  <si>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</si>
  <si>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</si>
  <si>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</si>
  <si>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</si>
  <si>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</si>
  <si>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</si>
  <si>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</si>
  <si>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</si>
  <si>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</si>
  <si>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</si>
  <si>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</si>
  <si>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</si>
  <si>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</si>
  <si>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</si>
  <si>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</si>
  <si>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</si>
  <si>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</si>
  <si>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</si>
  <si>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</si>
  <si>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</si>
  <si>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</si>
  <si>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</si>
  <si>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</si>
  <si>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</si>
  <si>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</si>
  <si>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</si>
  <si>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</si>
  <si>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</si>
  <si>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</si>
  <si>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</si>
  <si>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</si>
  <si>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</si>
  <si>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</si>
  <si>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</si>
  <si>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</si>
  <si>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</si>
  <si>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</si>
  <si>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</si>
  <si>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</si>
  <si>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</si>
  <si>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</si>
  <si>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</si>
  <si>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</si>
  <si>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</si>
  <si>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</si>
  <si>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</si>
  <si>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</si>
  <si>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</si>
  <si>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</si>
  <si>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</si>
  <si>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</si>
  <si>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</si>
  <si>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</si>
  <si>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</si>
  <si>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</si>
  <si>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</si>
  <si>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</si>
  <si>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</si>
  <si>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</si>
  <si>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</si>
  <si>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</si>
  <si>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</si>
  <si>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</si>
  <si>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</si>
  <si>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</si>
  <si>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</si>
  <si>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</si>
  <si>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</si>
  <si>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</si>
  <si>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</si>
  <si>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</si>
  <si>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</si>
  <si>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</si>
  <si>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</si>
  <si>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</si>
  <si>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</si>
  <si>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</si>
  <si>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</si>
  <si>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</si>
  <si>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</si>
  <si>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</si>
  <si>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</si>
  <si>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</si>
  <si>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</si>
  <si>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</si>
  <si>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</si>
  <si>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</si>
  <si>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</si>
  <si>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</si>
  <si>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</si>
  <si>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</si>
  <si>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</si>
  <si>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</si>
  <si>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</si>
  <si>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</si>
  <si>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</si>
  <si>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</si>
  <si>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</si>
  <si>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</si>
  <si>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</si>
  <si>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</si>
  <si>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</si>
  <si>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</si>
  <si>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</si>
  <si>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</si>
  <si>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</si>
  <si>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</si>
  <si>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</si>
  <si>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</si>
  <si>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</si>
  <si>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</si>
  <si>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</si>
  <si>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</si>
  <si>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</si>
  <si>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</si>
  <si>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</si>
  <si>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</si>
  <si>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</si>
  <si>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</si>
  <si>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</si>
  <si>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</si>
  <si>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</si>
  <si>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</si>
  <si>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</si>
  <si>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</si>
  <si>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</si>
  <si>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</si>
  <si>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</si>
  <si>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</si>
  <si>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</si>
  <si>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</si>
  <si>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</si>
  <si>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</si>
  <si>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</si>
  <si>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</si>
  <si>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</si>
  <si>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</si>
  <si>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</si>
  <si>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</si>
  <si>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</si>
  <si>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</si>
  <si>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</si>
  <si>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</si>
  <si>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</si>
  <si>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</si>
  <si>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</si>
  <si>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</si>
  <si>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</si>
  <si>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</si>
  <si>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</si>
  <si>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</si>
  <si>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</si>
  <si>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</si>
  <si>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</si>
  <si>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</si>
  <si>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</si>
  <si>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</si>
  <si>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</si>
  <si>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</si>
  <si>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</si>
  <si>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</si>
  <si>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</si>
  <si>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</si>
  <si>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</si>
  <si>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横浜市金沢区福浦1-10-4</t>
  </si>
  <si>
    <t>㈱ローマン工業　代表取締役　尾華　徹</t>
  </si>
  <si>
    <t>045-784-7841</t>
    <phoneticPr fontId="3"/>
  </si>
  <si>
    <t>　株式会社　ローマン工業　横浜工場</t>
  </si>
  <si>
    <t>　176　医薬品製造業</t>
  </si>
  <si>
    <t>○</t>
  </si>
  <si>
    <t xml:space="preserve">
既に電子マニフェストを導入している。</t>
    <rPh sb="0" eb="1">
      <t>スデ</t>
    </rPh>
    <rPh sb="2" eb="4">
      <t>デンシ</t>
    </rPh>
    <rPh sb="12" eb="14">
      <t>ドウニュウ</t>
    </rPh>
    <phoneticPr fontId="3"/>
  </si>
  <si>
    <t xml:space="preserve"> 横浜市金沢区福浦1-10-4</t>
    <phoneticPr fontId="3"/>
  </si>
  <si>
    <t>045-784-7841</t>
    <phoneticPr fontId="3"/>
  </si>
  <si>
    <t>令和  6年 6月 12日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</si>
</sst>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743075" y="2219325"/>
          <a:ext cx="6191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733550" y="2209800"/>
          <a:ext cx="628650"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733550" y="2219325"/>
          <a:ext cx="628650"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733550" y="2200275"/>
          <a:ext cx="628650"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733550" y="2238375"/>
          <a:ext cx="62865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733550" y="2228850"/>
          <a:ext cx="628650"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733550" y="2209800"/>
          <a:ext cx="628650"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733550" y="2209800"/>
          <a:ext cx="628650"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733550" y="2228850"/>
          <a:ext cx="628650"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733550" y="2209800"/>
          <a:ext cx="628650"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733550" y="2219325"/>
          <a:ext cx="628650"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733550" y="2209800"/>
          <a:ext cx="628650"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733550" y="2200275"/>
          <a:ext cx="62865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733550" y="2228850"/>
          <a:ext cx="628650"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733550" y="2219325"/>
          <a:ext cx="628650"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733550" y="2219325"/>
          <a:ext cx="628650"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733550" y="2219325"/>
          <a:ext cx="628650"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7" zoomScale="95" zoomScaleNormal="100" zoomScaleSheetLayoutView="95" workbookViewId="0">
      <selection activeCell="S56" sqref="S56"/>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433</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3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437</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41</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428</v>
      </c>
      <c r="K39" s="542"/>
      <c r="L39" s="543"/>
      <c r="M39" s="543"/>
      <c r="N39" s="543"/>
      <c r="O39" s="544"/>
      <c r="Q39" s="19"/>
      <c r="R39" s="97"/>
    </row>
    <row r="40" spans="1:19" ht="26.25" customHeight="1">
      <c r="C40" s="86"/>
      <c r="D40" s="23"/>
      <c r="E40" s="23"/>
      <c r="F40" s="23"/>
      <c r="G40" s="23"/>
      <c r="H40" s="24" t="s">
        <v>7</v>
      </c>
      <c r="I40" s="24"/>
      <c r="J40" s="542" t="s">
        <v>429</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430</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431</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2710</v>
      </c>
      <c r="N48" s="558"/>
      <c r="O48" s="559"/>
    </row>
    <row r="49" spans="3:48" ht="18.75" customHeight="1">
      <c r="C49" s="509" t="s">
        <v>11</v>
      </c>
      <c r="D49" s="537"/>
      <c r="E49" s="538"/>
      <c r="F49" s="567" t="s">
        <v>435</v>
      </c>
      <c r="G49" s="568"/>
      <c r="H49" s="568"/>
      <c r="I49" s="568"/>
      <c r="J49" s="568"/>
      <c r="K49" s="568"/>
      <c r="L49" s="443" t="s">
        <v>134</v>
      </c>
      <c r="M49" s="446"/>
      <c r="N49" s="560" t="s">
        <v>436</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102</v>
      </c>
      <c r="G52" s="574"/>
      <c r="H52" s="574"/>
      <c r="I52" s="574"/>
      <c r="J52" s="31" t="s">
        <v>47</v>
      </c>
      <c r="K52" s="31"/>
      <c r="L52" s="575" t="s">
        <v>432</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v>639</v>
      </c>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35</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380.32</v>
      </c>
      <c r="I63" s="272" t="s">
        <v>4</v>
      </c>
      <c r="J63" s="531" t="s">
        <v>228</v>
      </c>
      <c r="K63" s="532"/>
      <c r="L63" s="533"/>
      <c r="M63" s="529">
        <f>+別紙!X14</f>
        <v>380.32</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f>+別紙!X15</f>
        <v>260.02</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f>+別紙!X16</f>
        <v>190.3</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381.94</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531.42999999999995</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t="s">
        <v>434</v>
      </c>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3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3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3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3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3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3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3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3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H45" sqref="H45"/>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3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　株式会社　ローマン工業　横浜工場</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3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531</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380</v>
      </c>
      <c r="E24" s="656"/>
      <c r="F24" s="656"/>
      <c r="G24" s="199" t="s">
        <v>158</v>
      </c>
      <c r="H24" s="627">
        <f>+F12</f>
        <v>531</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327.5</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531</v>
      </c>
      <c r="Q27" s="676"/>
      <c r="R27" s="676"/>
      <c r="S27" s="676"/>
      <c r="T27" s="52" t="s">
        <v>38</v>
      </c>
      <c r="U27" s="72"/>
      <c r="V27" s="72"/>
      <c r="Y27" s="70" t="s">
        <v>39</v>
      </c>
      <c r="Z27" s="73"/>
      <c r="AH27" s="61"/>
      <c r="AI27" s="61"/>
      <c r="AJ27" s="61"/>
      <c r="AK27" s="61"/>
      <c r="AL27" s="639">
        <f>+AH18+P27</f>
        <v>531</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327.5</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380</v>
      </c>
      <c r="E29" s="656"/>
      <c r="F29" s="656"/>
      <c r="G29" s="199" t="s">
        <v>158</v>
      </c>
      <c r="H29" s="627">
        <f>+AL27</f>
        <v>531</v>
      </c>
      <c r="I29" s="628"/>
      <c r="J29" s="199" t="s">
        <v>158</v>
      </c>
      <c r="M29" s="674"/>
      <c r="P29" s="64"/>
      <c r="Q29" s="147"/>
      <c r="R29" s="59" t="s">
        <v>144</v>
      </c>
      <c r="S29" s="655" t="s">
        <v>33</v>
      </c>
      <c r="T29" s="670"/>
      <c r="U29" s="670"/>
      <c r="V29" s="671"/>
      <c r="W29" s="56"/>
      <c r="X29" s="74"/>
      <c r="Y29" s="666" t="s">
        <v>191</v>
      </c>
      <c r="Z29" s="667"/>
      <c r="AA29" s="665">
        <v>203.5</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260</v>
      </c>
      <c r="E30" s="656"/>
      <c r="F30" s="656"/>
      <c r="G30" s="199" t="s">
        <v>158</v>
      </c>
      <c r="H30" s="627">
        <f>+AL30</f>
        <v>478.57</v>
      </c>
      <c r="I30" s="628"/>
      <c r="J30" s="199" t="s">
        <v>158</v>
      </c>
      <c r="M30" s="674"/>
      <c r="P30" s="64"/>
      <c r="R30" s="643">
        <f>+ROUND(AA28,2)+ROUND(AA29,2)+ROUND(AA30,2)</f>
        <v>531</v>
      </c>
      <c r="S30" s="676"/>
      <c r="T30" s="676"/>
      <c r="U30" s="676"/>
      <c r="V30" s="52" t="s">
        <v>16</v>
      </c>
      <c r="Y30" s="666" t="s">
        <v>148</v>
      </c>
      <c r="Z30" s="667"/>
      <c r="AA30" s="665"/>
      <c r="AB30" s="656"/>
      <c r="AC30" s="656"/>
      <c r="AD30" s="656"/>
      <c r="AE30" s="656"/>
      <c r="AF30" s="52" t="s">
        <v>13</v>
      </c>
      <c r="AL30" s="635">
        <v>478.57</v>
      </c>
      <c r="AM30" s="636"/>
      <c r="AN30" s="636"/>
      <c r="AO30" s="636"/>
      <c r="AP30" s="60" t="s">
        <v>13</v>
      </c>
      <c r="AS30" s="664"/>
      <c r="AT30" s="661"/>
      <c r="AU30" s="661"/>
      <c r="AV30" s="662"/>
      <c r="AW30" s="468"/>
    </row>
    <row r="31" spans="2:49" ht="27" customHeight="1" thickTop="1" thickBot="1">
      <c r="B31" s="629" t="s">
        <v>167</v>
      </c>
      <c r="C31" s="630"/>
      <c r="D31" s="656">
        <v>190</v>
      </c>
      <c r="E31" s="656"/>
      <c r="F31" s="656"/>
      <c r="G31" s="199" t="s">
        <v>158</v>
      </c>
      <c r="H31" s="627">
        <f>+AS24</f>
        <v>327.5</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9"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zoomScaleNormal="100" workbookViewId="0">
      <selection activeCell="AZ24" sqref="AZ24"/>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0.42</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0.3</v>
      </c>
      <c r="E24" s="656"/>
      <c r="F24" s="656"/>
      <c r="G24" s="199" t="s">
        <v>158</v>
      </c>
      <c r="H24" s="627">
        <f>+F12</f>
        <v>0.42</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0.42</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0.42</v>
      </c>
      <c r="Q27" s="676"/>
      <c r="R27" s="676"/>
      <c r="S27" s="676"/>
      <c r="T27" s="52" t="s">
        <v>38</v>
      </c>
      <c r="U27" s="72"/>
      <c r="V27" s="72"/>
      <c r="Y27" s="70" t="s">
        <v>39</v>
      </c>
      <c r="Z27" s="73"/>
      <c r="AH27" s="61"/>
      <c r="AI27" s="61"/>
      <c r="AJ27" s="61"/>
      <c r="AK27" s="61"/>
      <c r="AL27" s="639">
        <f>+AH18+P27</f>
        <v>0.42</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0.42</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0.3</v>
      </c>
      <c r="E29" s="656"/>
      <c r="F29" s="656"/>
      <c r="G29" s="199" t="s">
        <v>158</v>
      </c>
      <c r="H29" s="627">
        <f>+AL27</f>
        <v>0.42</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0.42</v>
      </c>
      <c r="I30" s="628"/>
      <c r="J30" s="199" t="s">
        <v>158</v>
      </c>
      <c r="M30" s="674"/>
      <c r="P30" s="64"/>
      <c r="R30" s="643">
        <f>+ROUND(AA28,2)+ROUND(AA29,2)+ROUND(AA30,2)</f>
        <v>0.42</v>
      </c>
      <c r="S30" s="676"/>
      <c r="T30" s="676"/>
      <c r="U30" s="676"/>
      <c r="V30" s="52" t="s">
        <v>16</v>
      </c>
      <c r="Y30" s="666" t="s">
        <v>148</v>
      </c>
      <c r="Z30" s="667"/>
      <c r="AA30" s="665"/>
      <c r="AB30" s="656"/>
      <c r="AC30" s="656"/>
      <c r="AD30" s="656"/>
      <c r="AE30" s="656"/>
      <c r="AF30" s="52" t="s">
        <v>13</v>
      </c>
      <c r="AL30" s="635">
        <v>0.42</v>
      </c>
      <c r="AM30" s="636"/>
      <c r="AN30" s="636"/>
      <c r="AO30" s="636"/>
      <c r="AP30" s="60" t="s">
        <v>13</v>
      </c>
      <c r="AS30" s="664"/>
      <c r="AT30" s="661"/>
      <c r="AU30" s="661"/>
      <c r="AV30" s="662"/>
      <c r="AW30" s="469"/>
    </row>
    <row r="31" spans="2:49" ht="27" customHeight="1" thickTop="1" thickBot="1">
      <c r="B31" s="629" t="s">
        <v>167</v>
      </c>
      <c r="C31" s="630"/>
      <c r="D31" s="656">
        <v>0.3</v>
      </c>
      <c r="E31" s="656"/>
      <c r="F31" s="656"/>
      <c r="G31" s="199" t="s">
        <v>158</v>
      </c>
      <c r="H31" s="627">
        <f>+AS24</f>
        <v>0.42</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3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3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3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7"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6"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0.01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0.01</v>
      </c>
      <c r="E24" s="656"/>
      <c r="F24" s="656"/>
      <c r="G24" s="199" t="s">
        <v>158</v>
      </c>
      <c r="H24" s="627">
        <f>+F12</f>
        <v>0.01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0.01</v>
      </c>
      <c r="Q27" s="676"/>
      <c r="R27" s="676"/>
      <c r="S27" s="676"/>
      <c r="T27" s="52" t="s">
        <v>38</v>
      </c>
      <c r="U27" s="72"/>
      <c r="V27" s="72"/>
      <c r="Y27" s="70" t="s">
        <v>39</v>
      </c>
      <c r="Z27" s="73"/>
      <c r="AH27" s="61"/>
      <c r="AI27" s="61"/>
      <c r="AJ27" s="61"/>
      <c r="AK27" s="61"/>
      <c r="AL27" s="639">
        <f>+AH18+P27</f>
        <v>0.01</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0.01</v>
      </c>
      <c r="E29" s="656"/>
      <c r="F29" s="656"/>
      <c r="G29" s="199" t="s">
        <v>158</v>
      </c>
      <c r="H29" s="627">
        <f>+AL27</f>
        <v>0.01</v>
      </c>
      <c r="I29" s="628"/>
      <c r="J29" s="199" t="s">
        <v>158</v>
      </c>
      <c r="M29" s="674"/>
      <c r="P29" s="64"/>
      <c r="Q29" s="147"/>
      <c r="R29" s="59" t="s">
        <v>145</v>
      </c>
      <c r="S29" s="655" t="s">
        <v>33</v>
      </c>
      <c r="T29" s="670"/>
      <c r="U29" s="670"/>
      <c r="V29" s="671"/>
      <c r="W29" s="56"/>
      <c r="X29" s="74"/>
      <c r="Y29" s="666" t="s">
        <v>191</v>
      </c>
      <c r="Z29" s="667"/>
      <c r="AA29" s="665">
        <v>0.01</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0.01</v>
      </c>
      <c r="E30" s="656"/>
      <c r="F30" s="656"/>
      <c r="G30" s="199" t="s">
        <v>158</v>
      </c>
      <c r="H30" s="627">
        <f>+AL30</f>
        <v>0.01</v>
      </c>
      <c r="I30" s="628"/>
      <c r="J30" s="199" t="s">
        <v>158</v>
      </c>
      <c r="M30" s="674"/>
      <c r="P30" s="64"/>
      <c r="R30" s="643">
        <f>+ROUND(AA28,2)+ROUND(AA29,2)+ROUND(AA30,2)</f>
        <v>0.01</v>
      </c>
      <c r="S30" s="676"/>
      <c r="T30" s="676"/>
      <c r="U30" s="676"/>
      <c r="V30" s="52" t="s">
        <v>16</v>
      </c>
      <c r="Y30" s="666" t="s">
        <v>148</v>
      </c>
      <c r="Z30" s="667"/>
      <c r="AA30" s="665"/>
      <c r="AB30" s="656"/>
      <c r="AC30" s="656"/>
      <c r="AD30" s="656"/>
      <c r="AE30" s="656"/>
      <c r="AF30" s="52" t="s">
        <v>13</v>
      </c>
      <c r="AL30" s="635">
        <v>0.01</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AA29" sqref="AA29:AE29"/>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0.01</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0.01</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0.01</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6"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3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　株式会社　ローマン工業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3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3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3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13" zoomScale="70" zoomScaleNormal="100" workbookViewId="0">
      <selection activeCell="V34" sqref="V34"/>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　株式会社　ローマン工業　横浜工場</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2.1"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380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0.3</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0.01</v>
      </c>
      <c r="V9" s="383">
        <f>IF(OR(ﾀ.有害廃ｱﾙｶﾘ!D24&gt;0,ﾀ.有害廃ｱﾙｶﾘ!D24&lt;0),ﾀ.有害廃ｱﾙｶﾘ!D24,IF(V$19&gt;0,"0",0))</f>
        <v>0.01</v>
      </c>
      <c r="W9" s="383">
        <f>IF(OR(ﾁ.廃水銀等!D24&gt;0,ﾁ.廃水銀等!D24&lt;0),ﾁ.廃水銀等!D24,IF(W$19&gt;0,"0",0))</f>
        <v>0</v>
      </c>
      <c r="X9" s="384">
        <f t="shared" ref="X9:X18" si="0">IF(SUM(G9:W9)&gt;0,SUM(G9:W9),IF(X$19&gt;0,"0",0))</f>
        <v>380.32</v>
      </c>
    </row>
    <row r="10" spans="2:24" ht="24" customHeight="1">
      <c r="B10" s="173" t="s">
        <v>327</v>
      </c>
      <c r="C10" s="727" t="s">
        <v>244</v>
      </c>
      <c r="D10" s="727"/>
      <c r="E10" s="727"/>
      <c r="F10" s="728"/>
      <c r="G10" s="385" t="str">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t="str">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t="str">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t="str">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t="str">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t="str">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t="str">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t="str">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380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0.3</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0.01</v>
      </c>
      <c r="V14" s="387">
        <f>IF(OR(ﾀ.有害廃ｱﾙｶﾘ!D29&gt;0,ﾀ.有害廃ｱﾙｶﾘ!D29&lt;0),ﾀ.有害廃ｱﾙｶﾘ!D29,IF(V$19&gt;0,"0",0))</f>
        <v>0.01</v>
      </c>
      <c r="W14" s="388">
        <f>IF(OR(ﾁ.廃水銀等!D29&gt;0,ﾁ.廃水銀等!D29&lt;0),ﾁ.廃水銀等!D29,IF(W$19&gt;0,"0",0))</f>
        <v>0</v>
      </c>
      <c r="X14" s="389">
        <f t="shared" si="0"/>
        <v>380.32</v>
      </c>
    </row>
    <row r="15" spans="2:24" ht="24" customHeight="1">
      <c r="B15" s="173" t="s">
        <v>184</v>
      </c>
      <c r="C15" s="729" t="s">
        <v>182</v>
      </c>
      <c r="D15" s="729"/>
      <c r="E15" s="729"/>
      <c r="F15" s="730"/>
      <c r="G15" s="387">
        <f>IF(OR(ｱ.特管廃油!D30&gt;0,ｱ.特管廃油!D30&lt;0),ｱ.特管廃油!D30,IF(G$19&gt;0,"0",0))</f>
        <v>260</v>
      </c>
      <c r="H15" s="387">
        <f>IF(OR(ｲ.特管廃酸!D30&gt;0,ｲ.特管廃酸!D30&lt;0),ｲ.特管廃酸!D30,IF(H$19&gt;0,"0",0))</f>
        <v>0</v>
      </c>
      <c r="I15" s="387">
        <f>IF(OR(ｳ.特管廃ｱﾙｶﾘ!D30&gt;0,ｳ.特管廃ｱﾙｶﾘ!D30&lt;0),ｳ.特管廃ｱﾙｶﾘ!D30,IF(I$19&gt;0,"0",0))</f>
        <v>0</v>
      </c>
      <c r="J15" s="387" t="str">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0.01</v>
      </c>
      <c r="V15" s="387">
        <f>IF(OR(ﾀ.有害廃ｱﾙｶﾘ!D30&gt;0,ﾀ.有害廃ｱﾙｶﾘ!D30&lt;0),ﾀ.有害廃ｱﾙｶﾘ!D30,IF(V$19&gt;0,"0",0))</f>
        <v>0.01</v>
      </c>
      <c r="W15" s="388">
        <f>IF(OR(ﾁ.廃水銀等!D30&gt;0,ﾁ.廃水銀等!D30&lt;0),ﾁ.廃水銀等!D30,IF(W$19&gt;0,"0",0))</f>
        <v>0</v>
      </c>
      <c r="X15" s="389">
        <f t="shared" si="0"/>
        <v>260.02</v>
      </c>
    </row>
    <row r="16" spans="2:24" ht="24" customHeight="1">
      <c r="B16" s="173" t="s">
        <v>185</v>
      </c>
      <c r="C16" s="729" t="s">
        <v>183</v>
      </c>
      <c r="D16" s="729"/>
      <c r="E16" s="729"/>
      <c r="F16" s="730"/>
      <c r="G16" s="387">
        <f>IF(OR(ｱ.特管廃油!D31&gt;0,ｱ.特管廃油!D31&lt;0),ｱ.特管廃油!D31,IF(G$19&gt;0,"0",0))</f>
        <v>190</v>
      </c>
      <c r="H16" s="387">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0.3</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t="str">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190.3</v>
      </c>
    </row>
    <row r="17" spans="2:24" ht="24" customHeight="1">
      <c r="B17" s="173"/>
      <c r="C17" s="729" t="s">
        <v>400</v>
      </c>
      <c r="D17" s="729"/>
      <c r="E17" s="729"/>
      <c r="F17" s="730"/>
      <c r="G17" s="387" t="str">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t="str">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t="str">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t="str">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531</v>
      </c>
      <c r="H19" s="393">
        <f t="shared" si="1"/>
        <v>0</v>
      </c>
      <c r="I19" s="393">
        <f t="shared" si="1"/>
        <v>0</v>
      </c>
      <c r="J19" s="393">
        <f t="shared" si="1"/>
        <v>0.42</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0.01</v>
      </c>
      <c r="V19" s="393">
        <f t="shared" si="1"/>
        <v>0</v>
      </c>
      <c r="W19" s="393">
        <f>+W37+W25+W23+W22+W21-W20</f>
        <v>0</v>
      </c>
      <c r="X19" s="394">
        <f t="shared" ref="X19:X47" si="2">SUM(G19:W19)</f>
        <v>531.42999999999995</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6"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531</v>
      </c>
      <c r="H37" s="417">
        <f t="shared" si="7"/>
        <v>0</v>
      </c>
      <c r="I37" s="417">
        <f t="shared" si="7"/>
        <v>0</v>
      </c>
      <c r="J37" s="417">
        <f t="shared" si="7"/>
        <v>0.42</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0.01</v>
      </c>
      <c r="V37" s="417">
        <f t="shared" si="7"/>
        <v>0</v>
      </c>
      <c r="W37" s="417">
        <f>+W38+W42</f>
        <v>0</v>
      </c>
      <c r="X37" s="418">
        <f t="shared" si="2"/>
        <v>531.42999999999995</v>
      </c>
    </row>
    <row r="38" spans="2:24" ht="24" customHeight="1">
      <c r="B38" s="171"/>
      <c r="C38" s="751"/>
      <c r="D38" s="212"/>
      <c r="E38" s="210" t="s">
        <v>195</v>
      </c>
      <c r="F38" s="437"/>
      <c r="G38" s="411">
        <f t="shared" ref="G38:V38" si="8">SUM(G39:G41)</f>
        <v>531</v>
      </c>
      <c r="H38" s="411">
        <f t="shared" si="8"/>
        <v>0</v>
      </c>
      <c r="I38" s="411">
        <f t="shared" si="8"/>
        <v>0</v>
      </c>
      <c r="J38" s="411">
        <f t="shared" si="8"/>
        <v>0.42</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0.01</v>
      </c>
      <c r="V38" s="411">
        <f t="shared" si="8"/>
        <v>0</v>
      </c>
      <c r="W38" s="411">
        <f>SUM(W39:W41)</f>
        <v>0</v>
      </c>
      <c r="X38" s="412">
        <f t="shared" si="2"/>
        <v>531.42999999999995</v>
      </c>
    </row>
    <row r="39" spans="2:24" ht="24" customHeight="1">
      <c r="B39" s="171"/>
      <c r="C39" s="751"/>
      <c r="D39" s="213"/>
      <c r="E39" s="208"/>
      <c r="F39" s="206" t="s">
        <v>175</v>
      </c>
      <c r="G39" s="413">
        <f>+ｱ.特管廃油!$AA$28</f>
        <v>327.5</v>
      </c>
      <c r="H39" s="413">
        <f>+ｲ.特管廃酸!$AA$28</f>
        <v>0</v>
      </c>
      <c r="I39" s="413">
        <f>+ｳ.特管廃ｱﾙｶﾘ!$AA$28</f>
        <v>0</v>
      </c>
      <c r="J39" s="413">
        <f>+ｴ.感染性廃棄物!$AA$28</f>
        <v>0.42</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327.92</v>
      </c>
    </row>
    <row r="40" spans="2:24" ht="24" customHeight="1">
      <c r="B40" s="171"/>
      <c r="C40" s="751"/>
      <c r="D40" s="213"/>
      <c r="E40" s="208"/>
      <c r="F40" s="206" t="s">
        <v>194</v>
      </c>
      <c r="G40" s="413">
        <f>+ｱ.特管廃油!$AA$29</f>
        <v>203.5</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0.01</v>
      </c>
      <c r="V40" s="413">
        <f>+ﾀ.有害廃ｱﾙｶﾘ!$AA$29</f>
        <v>0</v>
      </c>
      <c r="W40" s="413">
        <f>+ﾁ.廃水銀等!$AA$29</f>
        <v>0</v>
      </c>
      <c r="X40" s="414">
        <f t="shared" si="2"/>
        <v>203.51</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531</v>
      </c>
      <c r="H43" s="419">
        <f>+ｲ.特管廃酸!$AL$27</f>
        <v>0</v>
      </c>
      <c r="I43" s="419">
        <f>+ｳ.特管廃ｱﾙｶﾘ!$AL$27</f>
        <v>0</v>
      </c>
      <c r="J43" s="419">
        <f>+ｴ.感染性廃棄物!$AL$27</f>
        <v>0.42</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0.01</v>
      </c>
      <c r="V43" s="419">
        <f>+ﾀ.有害廃ｱﾙｶﾘ!$AL$27</f>
        <v>0</v>
      </c>
      <c r="W43" s="419">
        <f>+ﾁ.廃水銀等!$AL$27</f>
        <v>0</v>
      </c>
      <c r="X43" s="420">
        <f t="shared" si="2"/>
        <v>531.42999999999995</v>
      </c>
    </row>
    <row r="44" spans="2:24" ht="24" customHeight="1">
      <c r="B44" s="171"/>
      <c r="C44" s="178"/>
      <c r="D44" s="176" t="s">
        <v>150</v>
      </c>
      <c r="E44" s="749" t="s">
        <v>178</v>
      </c>
      <c r="F44" s="750"/>
      <c r="G44" s="421">
        <f>+ｱ.特管廃油!$AL$30</f>
        <v>478.57</v>
      </c>
      <c r="H44" s="421">
        <f>+ｲ.特管廃酸!$AL$30</f>
        <v>0</v>
      </c>
      <c r="I44" s="421">
        <f>+ｳ.特管廃ｱﾙｶﾘ!$AL$30</f>
        <v>0</v>
      </c>
      <c r="J44" s="421">
        <f>+ｴ.感染性廃棄物!$AL$30</f>
        <v>0.42</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0.01</v>
      </c>
      <c r="V44" s="421">
        <f>+ﾀ.有害廃ｱﾙｶﾘ!$AL$30</f>
        <v>0</v>
      </c>
      <c r="W44" s="421">
        <f>+ﾁ.廃水銀等!$AL$30</f>
        <v>0</v>
      </c>
      <c r="X44" s="422">
        <f t="shared" si="2"/>
        <v>479</v>
      </c>
    </row>
    <row r="45" spans="2:24" ht="24" customHeight="1">
      <c r="B45" s="171"/>
      <c r="C45" s="178"/>
      <c r="D45" s="439" t="s">
        <v>152</v>
      </c>
      <c r="E45" s="741" t="s">
        <v>179</v>
      </c>
      <c r="F45" s="742"/>
      <c r="G45" s="423">
        <f>+ｱ.特管廃油!$AS$24</f>
        <v>327.5</v>
      </c>
      <c r="H45" s="423">
        <f>+ｲ.特管廃酸!$AS$24</f>
        <v>0</v>
      </c>
      <c r="I45" s="423">
        <f>+ｳ.特管廃ｱﾙｶﾘ!$AS$24</f>
        <v>0</v>
      </c>
      <c r="J45" s="423">
        <f>+ｴ.感染性廃棄物!$AS$24</f>
        <v>0.42</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327.92</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8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20.100000000000001"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911</v>
      </c>
      <c r="H55" s="474">
        <f t="shared" ref="H55:V55" si="9">IF(H9="0",+H19+H20,+H9+H19+H20)</f>
        <v>0</v>
      </c>
      <c r="I55" s="474">
        <f t="shared" si="9"/>
        <v>0</v>
      </c>
      <c r="J55" s="474">
        <f t="shared" si="9"/>
        <v>0.72</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0.02</v>
      </c>
      <c r="V55" s="474">
        <f t="shared" si="9"/>
        <v>0.01</v>
      </c>
      <c r="W55" s="474">
        <f>IF(W9="0",+W19+W20,+W9+W19+W20)</f>
        <v>0</v>
      </c>
      <c r="X55" s="475">
        <f>+X9+X19+X20</f>
        <v>911.75</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350000000000001" customHeight="1">
      <c r="C1" s="82" t="s">
        <v>204</v>
      </c>
    </row>
    <row r="2" spans="1:16" ht="16.350000000000001" customHeight="1">
      <c r="C2" s="82"/>
    </row>
    <row r="3" spans="1:16" ht="14.1"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3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3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6年 6月 12日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3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横浜市金沢区福浦1-10-4</v>
      </c>
      <c r="K16" s="778"/>
      <c r="L16" s="779"/>
      <c r="M16" s="779"/>
      <c r="N16" s="779"/>
      <c r="O16" s="780"/>
    </row>
    <row r="17" spans="1:17" ht="26.25" customHeight="1">
      <c r="C17" s="233"/>
      <c r="D17" s="234"/>
      <c r="E17" s="234"/>
      <c r="F17" s="234"/>
      <c r="G17" s="234"/>
      <c r="H17" s="238" t="s">
        <v>7</v>
      </c>
      <c r="I17" s="238"/>
      <c r="J17" s="778" t="str">
        <f>+表紙!J40</f>
        <v>㈱ローマン工業　代表取締役　尾華　徹</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045-784-7841</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　株式会社　ローマン工業　横浜工場</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2710</v>
      </c>
      <c r="N25" s="808"/>
      <c r="O25" s="809"/>
    </row>
    <row r="26" spans="1:17" ht="21" customHeight="1">
      <c r="C26" s="781" t="s">
        <v>11</v>
      </c>
      <c r="D26" s="782"/>
      <c r="E26" s="783"/>
      <c r="F26" s="812" t="str">
        <f>+表紙!F49</f>
        <v xml:space="preserve"> 横浜市金沢区福浦1-10-4</v>
      </c>
      <c r="G26" s="813"/>
      <c r="H26" s="813"/>
      <c r="I26" s="813"/>
      <c r="J26" s="813"/>
      <c r="K26" s="813"/>
      <c r="L26" s="128" t="s">
        <v>134</v>
      </c>
      <c r="M26" s="243"/>
      <c r="N26" s="835" t="str">
        <f>IF(+表紙!N49="","",+表紙!N49)</f>
        <v>045-784-7841</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Ｅ16－化学工業</v>
      </c>
      <c r="G29" s="831"/>
      <c r="H29" s="831"/>
      <c r="I29" s="831"/>
      <c r="J29" s="359" t="s">
        <v>47</v>
      </c>
      <c r="K29" s="359"/>
      <c r="L29" s="837" t="str">
        <f>IF(+表紙!L52="","",+表紙!L52)</f>
        <v>　176　医薬品製造業</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f>IF(+表紙!L53="","",+表紙!L53)</f>
        <v>639</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t="str">
        <f>IF(+表紙!L55="","",+表紙!L55)</f>
        <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35</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380.32</v>
      </c>
      <c r="I40" s="272" t="s">
        <v>4</v>
      </c>
      <c r="J40" s="531" t="s">
        <v>293</v>
      </c>
      <c r="K40" s="532"/>
      <c r="L40" s="533"/>
      <c r="M40" s="774">
        <f>+表紙!M63</f>
        <v>380.32</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f>+表紙!M64</f>
        <v>260.02</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f>+表紙!M65</f>
        <v>190.3</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381.94</v>
      </c>
      <c r="N46" s="335" t="s">
        <v>329</v>
      </c>
      <c r="O46" s="336"/>
    </row>
    <row r="47" spans="1:17" ht="17.25" customHeight="1">
      <c r="C47" s="337"/>
      <c r="D47" s="480"/>
      <c r="E47" s="481"/>
      <c r="F47" s="481"/>
      <c r="G47" s="481"/>
      <c r="H47" s="481"/>
      <c r="I47" s="482"/>
      <c r="J47" s="603" t="s">
        <v>413</v>
      </c>
      <c r="K47" s="604"/>
      <c r="L47" s="604"/>
      <c r="M47" s="339">
        <f>IF(表紙!M70="","",表紙!M70)</f>
        <v>531.42999999999995</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 xml:space="preserve">
既に電子マニフェストを導入している。</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35" customHeight="1">
      <c r="A59" s="42"/>
      <c r="B59" s="42"/>
      <c r="C59" s="185">
        <v>3</v>
      </c>
      <c r="D59" s="517" t="s">
        <v>416</v>
      </c>
      <c r="E59" s="517"/>
      <c r="F59" s="517"/>
      <c r="G59" s="517"/>
      <c r="H59" s="517"/>
      <c r="I59" s="517"/>
      <c r="J59" s="517"/>
      <c r="K59" s="517"/>
      <c r="L59" s="517"/>
      <c r="M59" s="517"/>
      <c r="N59" s="517"/>
      <c r="O59" s="518"/>
    </row>
    <row r="60" spans="1:48" ht="28.3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3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35" customHeight="1">
      <c r="A73" s="42"/>
      <c r="B73" s="42"/>
      <c r="C73" s="185"/>
      <c r="D73" s="186" t="s">
        <v>236</v>
      </c>
      <c r="E73" s="517" t="s">
        <v>378</v>
      </c>
      <c r="F73" s="517"/>
      <c r="G73" s="517"/>
      <c r="H73" s="517"/>
      <c r="I73" s="517"/>
      <c r="J73" s="517"/>
      <c r="K73" s="517"/>
      <c r="L73" s="517"/>
      <c r="M73" s="517"/>
      <c r="N73" s="517"/>
      <c r="O73" s="518"/>
    </row>
    <row r="74" spans="1:15" ht="28.35" customHeight="1">
      <c r="A74" s="42"/>
      <c r="B74" s="42"/>
      <c r="C74" s="185"/>
      <c r="D74" s="186" t="s">
        <v>237</v>
      </c>
      <c r="E74" s="517" t="s">
        <v>241</v>
      </c>
      <c r="F74" s="517"/>
      <c r="G74" s="517"/>
      <c r="H74" s="517"/>
      <c r="I74" s="517"/>
      <c r="J74" s="517"/>
      <c r="K74" s="517"/>
      <c r="L74" s="517"/>
      <c r="M74" s="517"/>
      <c r="N74" s="517"/>
      <c r="O74" s="518"/>
    </row>
    <row r="75" spans="1:15" ht="28.3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2024-06-12T09:44:40Z</dcterms:created>
  <dcterms:modified xsi:type="dcterms:W3CDTF">2024-06-12T09:44:40Z</dcterms:modified>
</cp:coreProperties>
</file>