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23250" windowHeight="1317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9" i="94" l="1"/>
  <c r="AA36" i="94"/>
  <c r="AA44" i="94"/>
  <c r="K226" i="95" s="1"/>
  <c r="K202" i="98" s="1"/>
  <c r="AA28" i="94"/>
  <c r="H32" i="94"/>
  <c r="H31" i="94" s="1"/>
  <c r="H26" i="94" s="1"/>
  <c r="H27" i="94" s="1"/>
  <c r="H38" i="94"/>
  <c r="H37" i="94" s="1"/>
  <c r="O38" i="94"/>
  <c r="O37" i="94" s="1"/>
  <c r="O19" i="94" s="1"/>
  <c r="O12" i="94" s="1"/>
  <c r="AK27" i="82"/>
  <c r="X32" i="94"/>
  <c r="X31" i="94" s="1"/>
  <c r="X26" i="94" s="1"/>
  <c r="X27" i="94" s="1"/>
  <c r="X18" i="82"/>
  <c r="O16" i="83"/>
  <c r="Y50" i="94" s="1"/>
  <c r="X21" i="83"/>
  <c r="AK27" i="83"/>
  <c r="O16" i="94"/>
  <c r="O9" i="94"/>
  <c r="O55" i="94" s="1"/>
  <c r="O14" i="94"/>
  <c r="X21" i="78"/>
  <c r="O16" i="79"/>
  <c r="R50" i="94" s="1"/>
  <c r="X21" i="89"/>
  <c r="F12" i="83"/>
  <c r="O18" i="94"/>
  <c r="O10" i="94"/>
  <c r="O17"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5" i="94" l="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<sst xmlns="http://schemas.openxmlformats.org/spreadsheetml/2006/main" count="3167" uniqueCount="455">
  <si>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</si>
  <si>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</si>
  <si>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</si>
  <si>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</si>
  <si>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</si>
  <si>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</si>
  <si>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</si>
  <si>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</si>
  <si>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</si>
  <si>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</si>
  <si>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</si>
  <si>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</si>
  <si>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</si>
  <si>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</si>
  <si>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</si>
  <si>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</si>
  <si>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</si>
  <si>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</si>
  <si>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</si>
  <si>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</si>
  <si>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</si>
  <si>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</si>
  <si>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</si>
  <si>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</si>
  <si>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</si>
  <si>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</si>
  <si>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</si>
  <si>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</si>
  <si>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</si>
  <si>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</si>
  <si>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</si>
  <si>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</si>
  <si>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</si>
  <si>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</si>
  <si>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</si>
  <si>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</si>
  <si>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</si>
  <si>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</si>
  <si>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</si>
  <si>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</si>
  <si>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</si>
  <si>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</si>
  <si>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</si>
  <si>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</si>
  <si>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</si>
  <si>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</si>
  <si>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</si>
  <si>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</si>
  <si>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</si>
  <si>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</si>
  <si>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</si>
  <si>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</si>
  <si>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</si>
  <si>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</si>
  <si>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</si>
  <si>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</si>
  <si>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</si>
  <si>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</si>
  <si>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</si>
  <si>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</si>
  <si>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</si>
  <si>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</si>
  <si>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</si>
  <si>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</si>
  <si>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</si>
  <si>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</si>
  <si>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</si>
  <si>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</si>
  <si>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</si>
  <si>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</si>
  <si>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</si>
  <si>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</si>
  <si>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</si>
  <si>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</si>
  <si>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</si>
  <si>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</si>
  <si>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</si>
  <si>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</si>
  <si>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</si>
  <si>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</si>
  <si>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</si>
  <si>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</si>
  <si>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</si>
  <si>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</si>
  <si>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</si>
  <si>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</si>
  <si>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</si>
  <si>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</si>
  <si>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</si>
  <si>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</si>
  <si>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</si>
  <si>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</si>
  <si>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</si>
  <si>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</si>
  <si>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</si>
  <si>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</si>
  <si>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</si>
  <si>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</si>
  <si>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</si>
  <si>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</si>
  <si>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</si>
  <si>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</si>
  <si>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</si>
  <si>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</si>
  <si>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</si>
  <si>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</si>
  <si>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</si>
  <si>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</si>
  <si>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</si>
  <si>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</si>
  <si>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</si>
  <si>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</si>
  <si>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</si>
  <si>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</si>
  <si>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</si>
  <si>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</si>
  <si>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</si>
  <si>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</si>
  <si>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</si>
  <si>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</si>
  <si>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</si>
  <si>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</si>
  <si>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</si>
  <si>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</si>
  <si>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</si>
  <si>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</si>
  <si>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</si>
  <si>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</si>
  <si>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</si>
  <si>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</si>
  <si>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</si>
  <si>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</si>
  <si>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</si>
  <si>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</si>
  <si>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</si>
  <si>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</si>
  <si>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</si>
  <si>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</si>
  <si>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</si>
  <si>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</si>
  <si>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</si>
  <si>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</si>
  <si>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</si>
  <si>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</si>
  <si>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</si>
  <si>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</si>
  <si>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</si>
  <si>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</si>
  <si>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</si>
  <si>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</si>
  <si>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</si>
  <si>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</si>
  <si>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</si>
  <si>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</si>
  <si>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</si>
  <si>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</si>
  <si>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</si>
  <si>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</si>
  <si>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</si>
  <si>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</si>
  <si>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</si>
  <si>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</si>
  <si>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</si>
  <si>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</si>
  <si>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</si>
  <si>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</si>
  <si>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</si>
  <si>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</si>
  <si>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</si>
  <si>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</si>
  <si>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</si>
  <si>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</si>
  <si>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</si>
  <si>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</si>
  <si>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</si>
  <si>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</si>
  <si>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</si>
  <si>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</si>
  <si>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</si>
  <si>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</si>
  <si>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</si>
  <si>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</si>
  <si>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</si>
  <si>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</si>
  <si>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</si>
  <si>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</si>
  <si>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</si>
  <si>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</si>
  <si>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</si>
  <si>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</si>
  <si>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</si>
  <si>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</si>
  <si>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</si>
  <si>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</si>
  <si>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</si>
  <si>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</si>
  <si>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</si>
  <si>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</si>
  <si>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</si>
  <si>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</si>
  <si>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</si>
  <si>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</si>
  <si>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</si>
  <si>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</si>
  <si>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</si>
  <si>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</si>
  <si>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</si>
  <si>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</si>
  <si>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</si>
  <si>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</si>
  <si>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</si>
  <si>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</si>
  <si>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</si>
  <si>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</si>
  <si>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</si>
  <si>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</si>
  <si>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</si>
  <si>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</si>
  <si>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</si>
  <si>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</si>
  <si>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</si>
  <si>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</si>
  <si>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</si>
  <si>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</si>
  <si>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</si>
  <si>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</si>
  <si>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</si>
  <si>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</si>
  <si>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</si>
  <si>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</si>
  <si>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</si>
  <si>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</si>
  <si>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</si>
  <si>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</si>
  <si>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</si>
  <si>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</si>
  <si>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</si>
  <si>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</si>
  <si>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</si>
  <si>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</si>
  <si>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</si>
  <si>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</si>
  <si>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</si>
  <si>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</si>
  <si>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</si>
  <si>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</si>
  <si>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</si>
  <si>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</si>
  <si>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</si>
  <si>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</si>
  <si>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</si>
  <si>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</si>
  <si>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</si>
  <si>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</si>
  <si>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</si>
  <si>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</si>
  <si>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</si>
  <si>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</si>
  <si>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</si>
  <si>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</si>
  <si>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</si>
  <si>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</si>
  <si>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</si>
  <si>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</si>
  <si>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</si>
  <si>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</si>
  <si>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</si>
  <si>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</si>
  <si>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</si>
  <si>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</si>
  <si>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</si>
  <si>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</si>
  <si>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</si>
  <si>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</si>
  <si>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</si>
  <si>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</si>
  <si>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</si>
  <si>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</si>
  <si>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</si>
  <si>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</si>
  <si>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</si>
  <si>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</si>
  <si>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</si>
  <si>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</si>
  <si>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</si>
  <si>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</si>
  <si>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</si>
  <si>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</si>
  <si>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</si>
  <si>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</si>
  <si>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</si>
  <si>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</si>
  <si>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</si>
  <si>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</si>
  <si>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</si>
  <si>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</si>
  <si>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</si>
  <si>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</si>
  <si>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</si>
  <si>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</si>
  <si>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</si>
  <si>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</si>
  <si>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</si>
  <si>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</si>
  <si>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</si>
  <si>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</si>
  <si>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</si>
  <si>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</si>
  <si>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</si>
  <si>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</si>
  <si>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</si>
  <si>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</si>
  <si>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</si>
  <si>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</si>
  <si>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</si>
  <si>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</si>
  <si>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</si>
  <si>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</si>
  <si>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</si>
  <si>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</si>
  <si>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</si>
  <si>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</si>
  <si>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</si>
  <si>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</si>
  <si>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</si>
  <si>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</si>
  <si>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</si>
  <si>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</si>
  <si>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</si>
  <si>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</si>
  <si>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</si>
  <si>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</si>
  <si>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</si>
  <si>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</si>
  <si>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</si>
  <si>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</si>
  <si>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</si>
  <si>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</si>
  <si>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</si>
  <si>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</si>
  <si>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</si>
  <si>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</si>
  <si>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</si>
  <si>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</si>
  <si>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</si>
  <si>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</si>
  <si>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</si>
  <si>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</si>
  <si>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</si>
  <si>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</si>
  <si>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</si>
  <si>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</si>
  <si>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</si>
  <si>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</si>
  <si>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</si>
  <si>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</si>
  <si>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</si>
  <si>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</si>
  <si>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</si>
  <si>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</si>
  <si>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</si>
  <si>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</si>
  <si>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</si>
  <si>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</si>
  <si>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</si>
  <si>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</si>
  <si>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</si>
  <si>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</si>
  <si>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</si>
  <si>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</si>
  <si>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</si>
  <si>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</si>
  <si>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</si>
  <si>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</si>
  <si>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</si>
  <si>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</si>
  <si>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</si>
  <si>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</si>
  <si>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</si>
  <si>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</si>
  <si>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</si>
  <si>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</si>
  <si>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</si>
  <si>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</si>
  <si>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</si>
  <si>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</si>
  <si>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</si>
  <si>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</si>
  <si>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</si>
  <si>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</si>
  <si>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</si>
  <si>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</si>
  <si>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</si>
  <si>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</si>
  <si>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</si>
  <si>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</si>
  <si>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</si>
  <si>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</si>
  <si>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</si>
  <si>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</si>
  <si>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</si>
  <si>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</si>
  <si>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</si>
  <si>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</si>
  <si>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</si>
  <si>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</si>
  <si>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</si>
  <si>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</si>
  <si>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</si>
  <si>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</si>
  <si>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</si>
  <si>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</si>
  <si>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</si>
  <si>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</si>
  <si>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</si>
  <si>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</si>
  <si>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</si>
  <si>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</si>
  <si>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</si>
  <si>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</si>
  <si>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</si>
  <si>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</si>
  <si>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</si>
  <si>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</si>
  <si>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</si>
  <si>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</si>
  <si>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</si>
  <si>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</si>
  <si>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</si>
  <si>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</si>
  <si>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</si>
  <si>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</si>
  <si>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</si>
  <si>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</si>
  <si>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</si>
  <si>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</si>
  <si>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</si>
  <si>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</si>
  <si>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</si>
  <si>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</si>
  <si>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</si>
  <si>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</si>
  <si>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</si>
  <si>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</si>
  <si>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</si>
  <si>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東京都大田区京浜島2-2-10</t>
    <phoneticPr fontId="3"/>
  </si>
  <si>
    <t>㈱アズマ　代表取締役社長　手塚　佳樹</t>
    <phoneticPr fontId="3"/>
  </si>
  <si>
    <t>003-3790-1071</t>
    <phoneticPr fontId="3"/>
  </si>
  <si>
    <t>株式会社　アズマ　テクノセンター</t>
    <phoneticPr fontId="3"/>
  </si>
  <si>
    <t>横浜市都筑区川和町186</t>
    <phoneticPr fontId="3"/>
  </si>
  <si>
    <t>045-933-0191</t>
    <phoneticPr fontId="3"/>
  </si>
  <si>
    <t>プリント基板　銅めっき工程</t>
    <phoneticPr fontId="3"/>
  </si>
  <si>
    <t>汚泥→中間処理（脱水・中和)→最終処分(有価物)
廃ﾌﾟﾗ類→収集運搬→中間処理(破砕)→最終処分(再資源化・埋立)</t>
    <phoneticPr fontId="3"/>
  </si>
  <si>
    <t>代表取締役社長-取締役-環境管理責任者-環境管理担当者-時間帯現場責任者</t>
    <phoneticPr fontId="3"/>
  </si>
  <si>
    <t>令和 6年 5月 28日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</si>
</sst>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0" zoomScale="85" zoomScaleNormal="115" zoomScaleSheetLayoutView="85" workbookViewId="0">
      <selection activeCell="T56" sqref="T56"/>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454</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448</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2762</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450</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141</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v>1134</v>
      </c>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54</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452</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2</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17144.599999999999</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2</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16630.2</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f>+別紙!AA12</f>
        <v>17125.5</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16611.7</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19.100000000000001</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t="str">
        <f>+別紙!AA16</f>
        <v>0</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18.5</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　アズマ　テクノセンター</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Normal="100" workbookViewId="0">
      <selection activeCell="O19" sqref="O1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16611.7</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16611.7</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16611.7</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17125.5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17125.5</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1" workbookViewId="0">
      <selection activeCell="C35" sqref="C3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18.5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19.100000000000001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18.5</v>
      </c>
      <c r="P27" s="700"/>
      <c r="Q27" s="700"/>
      <c r="R27" s="700"/>
      <c r="S27" s="49" t="s">
        <v>38</v>
      </c>
      <c r="T27" s="70"/>
      <c r="U27" s="70"/>
      <c r="X27" s="68" t="s">
        <v>39</v>
      </c>
      <c r="Y27" s="71"/>
      <c r="AG27" s="58"/>
      <c r="AH27" s="58"/>
      <c r="AI27" s="58"/>
      <c r="AJ27" s="58"/>
      <c r="AK27" s="742">
        <f>+AG18+O27</f>
        <v>18.5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19.100000000000001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18.5</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アズマ　テクノセンター</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2"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　アズマ　テクノセンター</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17125.5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19.100000000000001</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17144.599999999999</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f>IF(OR(ｲ.汚泥!F27&gt;0,ｲ.汚泥!F27&lt;0),ｲ.汚泥!F27,IF(H$19&gt;0,"0",0))</f>
        <v>17125.5</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f t="shared" si="0"/>
        <v>17125.5</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t="str">
        <f>IF(OR(ｲ.汚泥!F29&gt;0,ｲ.汚泥!F29&lt;0),ｲ.汚泥!F29,IF(H$19&gt;0,"0",0))</f>
        <v>0</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19.100000000000001</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19.100000000000001</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t="str">
        <f t="shared" si="0"/>
        <v>0</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16611.7</v>
      </c>
      <c r="I19" s="389">
        <f t="shared" si="1"/>
        <v>0</v>
      </c>
      <c r="J19" s="389">
        <f t="shared" si="1"/>
        <v>0</v>
      </c>
      <c r="K19" s="389">
        <f t="shared" si="1"/>
        <v>0</v>
      </c>
      <c r="L19" s="389">
        <f t="shared" si="1"/>
        <v>18.5</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0</v>
      </c>
      <c r="W19" s="389">
        <f t="shared" si="1"/>
        <v>0</v>
      </c>
      <c r="X19" s="389">
        <f t="shared" si="1"/>
        <v>0</v>
      </c>
      <c r="Y19" s="389">
        <f t="shared" si="1"/>
        <v>0</v>
      </c>
      <c r="Z19" s="390">
        <f t="shared" si="1"/>
        <v>0</v>
      </c>
      <c r="AA19" s="391">
        <f t="shared" ref="AA19:AA25" si="2">SUM(G19:Z19)</f>
        <v>16630.2</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16611.7</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16611.7</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16611.7</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16611.7</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0</v>
      </c>
      <c r="I37" s="424">
        <f t="shared" si="8"/>
        <v>0</v>
      </c>
      <c r="J37" s="424">
        <f t="shared" si="8"/>
        <v>0</v>
      </c>
      <c r="K37" s="424">
        <f t="shared" si="8"/>
        <v>0</v>
      </c>
      <c r="L37" s="424">
        <f t="shared" si="8"/>
        <v>18.5</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0</v>
      </c>
      <c r="W37" s="424">
        <f t="shared" si="8"/>
        <v>0</v>
      </c>
      <c r="X37" s="424">
        <f t="shared" si="8"/>
        <v>0</v>
      </c>
      <c r="Y37" s="424">
        <f t="shared" si="8"/>
        <v>0</v>
      </c>
      <c r="Z37" s="425">
        <f t="shared" si="8"/>
        <v>0</v>
      </c>
      <c r="AA37" s="426">
        <f t="shared" si="4"/>
        <v>18.5</v>
      </c>
    </row>
    <row r="38" spans="2:27" ht="24" customHeight="1" x14ac:dyDescent="0.15">
      <c r="B38" s="170"/>
      <c r="C38" s="776"/>
      <c r="D38" s="227"/>
      <c r="E38" s="225" t="s">
        <v>319</v>
      </c>
      <c r="F38" s="443"/>
      <c r="G38" s="415">
        <f t="shared" ref="G38:Z38" si="9">SUM(G39:G41)</f>
        <v>0</v>
      </c>
      <c r="H38" s="415">
        <f t="shared" si="9"/>
        <v>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0</v>
      </c>
      <c r="W38" s="415">
        <f t="shared" si="9"/>
        <v>0</v>
      </c>
      <c r="X38" s="415">
        <f t="shared" si="9"/>
        <v>0</v>
      </c>
      <c r="Y38" s="415">
        <f t="shared" si="9"/>
        <v>0</v>
      </c>
      <c r="Z38" s="416">
        <f t="shared" si="9"/>
        <v>0</v>
      </c>
      <c r="AA38" s="417">
        <f t="shared" si="4"/>
        <v>0</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18.5</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18.5</v>
      </c>
    </row>
    <row r="43" spans="2:27" ht="24" customHeight="1" x14ac:dyDescent="0.15">
      <c r="B43" s="170"/>
      <c r="C43" s="128" t="s">
        <v>235</v>
      </c>
      <c r="D43" s="795" t="s">
        <v>349</v>
      </c>
      <c r="E43" s="795"/>
      <c r="F43" s="796"/>
      <c r="G43" s="427">
        <f>+ｱ.燃え殻!$AK$27</f>
        <v>0</v>
      </c>
      <c r="H43" s="427">
        <f>+ｲ.汚泥!$AK$27</f>
        <v>0</v>
      </c>
      <c r="I43" s="427">
        <f>+ｳ.廃油!$AK$27</f>
        <v>0</v>
      </c>
      <c r="J43" s="427">
        <f>+ｴ.廃酸!$AK$27</f>
        <v>0</v>
      </c>
      <c r="K43" s="427">
        <f>+ｵ.廃ｱﾙｶﾘ!$AK$27</f>
        <v>0</v>
      </c>
      <c r="L43" s="427">
        <f>+ｶ.廃ﾌﾟﾗ類!$AK$27</f>
        <v>18.5</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0</v>
      </c>
      <c r="W43" s="427">
        <f>+ﾁ.動物のふん尿!$AK$27</f>
        <v>0</v>
      </c>
      <c r="X43" s="427">
        <f>+ﾂ.動物の死体!$AK$27</f>
        <v>0</v>
      </c>
      <c r="Y43" s="427">
        <f>+ﾃ.ばいじん!$AK$27</f>
        <v>0</v>
      </c>
      <c r="Z43" s="428">
        <f>+ﾄ.混合廃棄物その他!$AK$27</f>
        <v>0</v>
      </c>
      <c r="AA43" s="429">
        <f t="shared" si="4"/>
        <v>18.5</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33737.199999999997</v>
      </c>
      <c r="I55" s="480">
        <f t="shared" si="10"/>
        <v>0</v>
      </c>
      <c r="J55" s="480">
        <f t="shared" si="10"/>
        <v>0</v>
      </c>
      <c r="K55" s="480">
        <f t="shared" si="10"/>
        <v>0</v>
      </c>
      <c r="L55" s="480">
        <f t="shared" si="10"/>
        <v>37.6</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0</v>
      </c>
      <c r="W55" s="480">
        <f t="shared" si="10"/>
        <v>0</v>
      </c>
      <c r="X55" s="480">
        <f t="shared" si="10"/>
        <v>0</v>
      </c>
      <c r="Y55" s="480">
        <f t="shared" si="10"/>
        <v>0</v>
      </c>
      <c r="Z55" s="480">
        <f t="shared" si="10"/>
        <v>0</v>
      </c>
      <c r="AA55" s="481">
        <f>+AA9+AA19+AA20</f>
        <v>33774.800000000003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5月 28日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東京都大田区京浜島2-2-10</v>
      </c>
      <c r="M16" s="851"/>
      <c r="N16" s="851"/>
      <c r="O16" s="851"/>
      <c r="P16" s="851"/>
      <c r="Q16" s="851"/>
      <c r="R16" s="851"/>
      <c r="S16" s="851"/>
      <c r="T16" s="851"/>
      <c r="U16" s="282"/>
    </row>
    <row r="17" spans="1:21" ht="26.25" customHeight="1" x14ac:dyDescent="0.15">
      <c r="C17" s="86"/>
      <c r="I17" s="25"/>
      <c r="J17" s="25" t="s">
        <v>7</v>
      </c>
      <c r="K17" s="25"/>
      <c r="L17" s="851" t="str">
        <f>+表紙!L41</f>
        <v>㈱アズマ　代表取締役社長　手塚　佳樹</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003-3790-1071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　アズマ　テクノセンター</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2762</v>
      </c>
      <c r="Q25" s="823"/>
      <c r="R25" s="823"/>
      <c r="S25" s="823"/>
      <c r="T25" s="823"/>
      <c r="U25" s="824"/>
    </row>
    <row r="26" spans="1:21" ht="26.25" customHeight="1" x14ac:dyDescent="0.15">
      <c r="C26" s="570" t="s">
        <v>11</v>
      </c>
      <c r="D26" s="571"/>
      <c r="E26" s="572"/>
      <c r="F26" s="838" t="str">
        <f>+表紙!F50</f>
        <v>横浜市都筑区川和町186</v>
      </c>
      <c r="G26" s="839"/>
      <c r="H26" s="839"/>
      <c r="I26" s="839"/>
      <c r="J26" s="839"/>
      <c r="K26" s="839"/>
      <c r="L26" s="839"/>
      <c r="M26" s="839"/>
      <c r="N26" s="341" t="s">
        <v>172</v>
      </c>
      <c r="O26"/>
      <c r="P26"/>
      <c r="Q26" s="833" t="str">
        <f>IF(+表紙!Q50="","",+表紙!Q50)</f>
        <v>045-933-0191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Ｅ29－電気機械器具製造業</v>
      </c>
      <c r="G30" s="826"/>
      <c r="H30" s="826"/>
      <c r="I30" s="826"/>
      <c r="J30" s="826"/>
      <c r="K30" s="826"/>
      <c r="L30" s="32" t="s">
        <v>48</v>
      </c>
      <c r="M30" s="32"/>
      <c r="N30" s="632" t="str">
        <f>IF(COUNTA(表紙!N54)=1,+表紙!N54,"")</f>
        <v>プリント基板　銅めっき工程</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f>IF(+表紙!N55="","",+表紙!N55)</f>
        <v>1134</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54</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2</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17144.599999999999</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2</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16630.2</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f>+表紙!K158</f>
        <v>17125.5</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16611.7</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19.100000000000001</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t="str">
        <f>+表紙!K210</f>
        <v>0</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18.5</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2024-05-28T06:29:48Z</dcterms:created>
  <dcterms:modified xsi:type="dcterms:W3CDTF">2024-09-09T10:17:19Z</dcterms:modified>
</cp:coreProperties>
</file>