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31" i="87"/>
  <c r="W45" i="94"/>
  <c r="M45" i="94"/>
  <c r="N45" i="94"/>
  <c r="F12" i="89"/>
  <c r="H24" i="89" s="1"/>
  <c r="Y18" i="91"/>
  <c r="P16" i="91" s="1"/>
  <c r="X50" i="94" s="1"/>
  <c r="H45" i="94" l="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<sst xmlns="http://schemas.openxmlformats.org/spreadsheetml/2006/main" count="3274" uniqueCount="460">
  <si>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</si>
  <si>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</si>
  <si>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</si>
  <si>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</si>
  <si>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</si>
  <si>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</si>
  <si>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</si>
  <si>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</si>
  <si>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</si>
  <si>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</si>
  <si>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</si>
  <si>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</si>
  <si>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</si>
  <si>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</si>
  <si>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</si>
  <si>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</si>
  <si>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</si>
  <si>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</si>
  <si>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</si>
  <si>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</si>
  <si>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</si>
  <si>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</si>
  <si>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</si>
  <si>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</si>
  <si>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</si>
  <si>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</si>
  <si>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</si>
  <si>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</si>
  <si>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</si>
  <si>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</si>
  <si>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</si>
  <si>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</si>
  <si>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</si>
  <si>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</si>
  <si>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</si>
  <si>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</si>
  <si>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</si>
  <si>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</si>
  <si>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</si>
  <si>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</si>
  <si>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</si>
  <si>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</si>
  <si>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</si>
  <si>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</si>
  <si>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</si>
  <si>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</si>
  <si>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</si>
  <si>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</si>
  <si>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</si>
  <si>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</si>
  <si>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</si>
  <si>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</si>
  <si>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</si>
  <si>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</si>
  <si>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</si>
  <si>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</si>
  <si>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</si>
  <si>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</si>
  <si>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</si>
  <si>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</si>
  <si>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</si>
  <si>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</si>
  <si>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</si>
  <si>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</si>
  <si>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</si>
  <si>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</si>
  <si>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</si>
  <si>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</si>
  <si>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</si>
  <si>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</si>
  <si>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</si>
  <si>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</si>
  <si>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</si>
  <si>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</si>
  <si>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</si>
  <si>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</si>
  <si>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</si>
  <si>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</si>
  <si>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</si>
  <si>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</si>
  <si>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</si>
  <si>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</si>
  <si>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</si>
  <si>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</si>
  <si>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</si>
  <si>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</si>
  <si>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</si>
  <si>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</si>
  <si>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</si>
  <si>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</si>
  <si>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</si>
  <si>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</si>
  <si>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</si>
  <si>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</si>
  <si>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</si>
  <si>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</si>
  <si>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</si>
  <si>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</si>
  <si>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</si>
  <si>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</si>
  <si>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</si>
  <si>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</si>
  <si>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</si>
  <si>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</si>
  <si>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</si>
  <si>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</si>
  <si>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</si>
  <si>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</si>
  <si>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</si>
  <si>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</si>
  <si>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</si>
  <si>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</si>
  <si>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</si>
  <si>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</si>
  <si>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</si>
  <si>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</si>
  <si>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</si>
  <si>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</si>
  <si>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</si>
  <si>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</si>
  <si>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</si>
  <si>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</si>
  <si>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</si>
  <si>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</si>
  <si>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</si>
  <si>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</si>
  <si>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</si>
  <si>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</si>
  <si>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</si>
  <si>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</si>
  <si>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</si>
  <si>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</si>
  <si>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</si>
  <si>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</si>
  <si>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</si>
  <si>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</si>
  <si>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</si>
  <si>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</si>
  <si>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</si>
  <si>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</si>
  <si>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</si>
  <si>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</si>
  <si>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</si>
  <si>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</si>
  <si>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</si>
  <si>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</si>
  <si>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</si>
  <si>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</si>
  <si>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</si>
  <si>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</si>
  <si>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</si>
  <si>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</si>
  <si>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</si>
  <si>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</si>
  <si>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</si>
  <si>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</si>
  <si>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</si>
  <si>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</si>
  <si>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</si>
  <si>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</si>
  <si>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</si>
  <si>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</si>
  <si>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</si>
  <si>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</si>
  <si>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</si>
  <si>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</si>
  <si>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</si>
  <si>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</si>
  <si>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</si>
  <si>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</si>
  <si>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</si>
  <si>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</si>
  <si>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</si>
  <si>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</si>
  <si>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</si>
  <si>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</si>
  <si>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</si>
  <si>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</si>
  <si>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</si>
  <si>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</si>
  <si>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</si>
  <si>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</si>
  <si>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</si>
  <si>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</si>
  <si>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</si>
  <si>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</si>
  <si>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</si>
  <si>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</si>
  <si>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</si>
  <si>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</si>
  <si>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</si>
  <si>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</si>
  <si>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</si>
  <si>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</si>
  <si>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</si>
  <si>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</si>
  <si>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</si>
  <si>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</si>
  <si>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</si>
  <si>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</si>
  <si>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</si>
  <si>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</si>
  <si>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</si>
  <si>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</si>
  <si>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</si>
  <si>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</si>
  <si>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</si>
  <si>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</si>
  <si>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</si>
  <si>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</si>
  <si>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</si>
  <si>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</si>
  <si>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</si>
  <si>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</si>
  <si>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</si>
  <si>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</si>
  <si>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</si>
  <si>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</si>
  <si>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</si>
  <si>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</si>
  <si>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</si>
  <si>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</si>
  <si>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</si>
  <si>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</si>
  <si>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</si>
  <si>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</si>
  <si>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</si>
  <si>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</si>
  <si>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</si>
  <si>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</si>
  <si>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</si>
  <si>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</si>
  <si>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</si>
  <si>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</si>
  <si>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</si>
  <si>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</si>
  <si>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</si>
  <si>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</si>
  <si>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</si>
  <si>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</si>
  <si>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</si>
  <si>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</si>
  <si>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</si>
  <si>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</si>
  <si>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</si>
  <si>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</si>
  <si>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</si>
  <si>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</si>
  <si>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</si>
  <si>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</si>
  <si>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</si>
  <si>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</si>
  <si>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</si>
  <si>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</si>
  <si>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</si>
  <si>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</si>
  <si>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</si>
  <si>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</si>
  <si>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</si>
  <si>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</si>
  <si>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</si>
  <si>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</si>
  <si>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</si>
  <si>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</si>
  <si>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</si>
  <si>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</si>
  <si>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</si>
  <si>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</si>
  <si>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</si>
  <si>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</si>
  <si>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</si>
  <si>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</si>
  <si>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</si>
  <si>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</si>
  <si>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</si>
  <si>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</si>
  <si>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</si>
  <si>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</si>
  <si>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</si>
  <si>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</si>
  <si>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</si>
  <si>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</si>
  <si>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</si>
  <si>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</si>
  <si>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</si>
  <si>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</si>
  <si>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</si>
  <si>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</si>
  <si>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</si>
  <si>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</si>
  <si>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</si>
  <si>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</si>
  <si>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</si>
  <si>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</si>
  <si>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</si>
  <si>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</si>
  <si>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</si>
  <si>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</si>
  <si>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</si>
  <si>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</si>
  <si>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</si>
  <si>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</si>
  <si>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</si>
  <si>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</si>
  <si>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</si>
  <si>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</si>
  <si>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</si>
  <si>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</si>
  <si>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</si>
  <si>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</si>
  <si>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</si>
  <si>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</si>
  <si>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</si>
  <si>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</si>
  <si>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</si>
  <si>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</si>
  <si>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</si>
  <si>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</si>
  <si>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</si>
  <si>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</si>
  <si>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</si>
  <si>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</si>
  <si>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</si>
  <si>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</si>
  <si>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</si>
  <si>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</si>
  <si>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</si>
  <si>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</si>
  <si>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</si>
  <si>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</si>
  <si>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</si>
  <si>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</si>
  <si>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</si>
  <si>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</si>
  <si>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</si>
  <si>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</si>
  <si>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</si>
  <si>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</si>
  <si>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</si>
  <si>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</si>
  <si>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</si>
  <si>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</si>
  <si>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</si>
  <si>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</si>
  <si>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</si>
  <si>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</si>
  <si>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</si>
  <si>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</si>
  <si>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</si>
  <si>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</si>
  <si>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</si>
  <si>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</si>
  <si>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</si>
  <si>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</si>
  <si>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</si>
  <si>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</si>
  <si>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</si>
  <si>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</si>
  <si>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</si>
  <si>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</si>
  <si>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</si>
  <si>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</si>
  <si>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</si>
  <si>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</si>
  <si>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</si>
  <si>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</si>
  <si>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</si>
  <si>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</si>
  <si>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</si>
  <si>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</si>
  <si>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</si>
  <si>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</si>
  <si>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</si>
  <si>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</si>
  <si>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</si>
  <si>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</si>
  <si>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</si>
  <si>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</si>
  <si>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</si>
  <si>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</si>
  <si>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</si>
  <si>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</si>
  <si>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</si>
  <si>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</si>
  <si>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</si>
  <si>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</si>
  <si>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</si>
  <si>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</si>
  <si>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</si>
  <si>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</si>
  <si>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</si>
  <si>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</si>
  <si>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</si>
  <si>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</si>
  <si>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</si>
  <si>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</si>
  <si>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</si>
  <si>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</si>
  <si>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</si>
  <si>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</si>
  <si>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</si>
  <si>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</si>
  <si>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</si>
  <si>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</si>
  <si>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</si>
  <si>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</si>
  <si>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</si>
  <si>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</si>
  <si>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</si>
  <si>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</si>
  <si>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</si>
  <si>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</si>
  <si>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</si>
  <si>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</si>
  <si>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</si>
  <si>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</si>
  <si>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</si>
  <si>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</si>
  <si>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</si>
  <si>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</si>
  <si>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</si>
  <si>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</si>
  <si>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</si>
  <si>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</si>
  <si>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</si>
  <si>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</si>
  <si>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</si>
  <si>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</si>
  <si>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</si>
  <si>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</si>
  <si>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</si>
  <si>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</si>
  <si>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</si>
  <si>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</si>
  <si>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</si>
  <si>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</si>
  <si>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</si>
  <si>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</si>
  <si>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</si>
  <si>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</si>
  <si>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</si>
  <si>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</si>
  <si>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</si>
  <si>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</si>
  <si>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</si>
  <si>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</si>
  <si>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</si>
  <si>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</si>
  <si>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</si>
  <si>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</si>
  <si>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</si>
  <si>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東京都港区港南5丁目8番28号</t>
  </si>
  <si>
    <t>東京エスオーシー株式会社
代表取締役　長谷川　義孝</t>
  </si>
  <si>
    <t>東京エスオーシー株式会社　横浜工場</t>
  </si>
  <si>
    <t>横浜市栄区長倉町1番13号</t>
  </si>
  <si>
    <t>03-3668-8186</t>
  </si>
  <si>
    <t>横浜市長</t>
  </si>
  <si>
    <t>生コンクリート製造</t>
  </si>
  <si>
    <t>○</t>
  </si>
  <si>
    <t>令和  6  年  6  月  24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</si>
</sst>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57350" y="2219325"/>
          <a:ext cx="586740" cy="64008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5" zoomScaleNormal="100" zoomScaleSheetLayoutView="100" workbookViewId="0">
      <selection activeCell="Q38" sqref="Q3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458</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459</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456</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451</v>
      </c>
      <c r="K39" s="546"/>
      <c r="L39" s="547"/>
      <c r="M39" s="547"/>
      <c r="N39" s="547"/>
      <c r="O39" s="548"/>
      <c r="Q39" s="24"/>
      <c r="R39" s="99"/>
    </row>
    <row r="40" spans="1:19" ht="26.25" customHeight="1" x14ac:dyDescent="0.15">
      <c r="C40" s="88"/>
      <c r="D40" s="28"/>
      <c r="E40" s="28"/>
      <c r="F40" s="28"/>
      <c r="G40" s="28"/>
      <c r="H40" s="29" t="s">
        <v>7</v>
      </c>
      <c r="I40" s="29"/>
      <c r="J40" s="546" t="s">
        <v>452</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455</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453</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2770</v>
      </c>
      <c r="N48" s="573"/>
      <c r="O48" s="574"/>
    </row>
    <row r="49" spans="3:21" ht="18" customHeight="1" x14ac:dyDescent="0.15">
      <c r="C49" s="523" t="s">
        <v>11</v>
      </c>
      <c r="D49" s="555"/>
      <c r="E49" s="556"/>
      <c r="F49" s="542" t="s">
        <v>454</v>
      </c>
      <c r="G49" s="543"/>
      <c r="H49" s="543"/>
      <c r="I49" s="543"/>
      <c r="J49" s="543"/>
      <c r="K49" s="543"/>
      <c r="L49" s="471" t="s">
        <v>172</v>
      </c>
      <c r="M49" s="474"/>
      <c r="N49" s="575"/>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131</v>
      </c>
      <c r="G52" s="611"/>
      <c r="H52" s="611"/>
      <c r="I52" s="611"/>
      <c r="J52" s="36" t="s">
        <v>47</v>
      </c>
      <c r="K52" s="36"/>
      <c r="L52" s="612" t="s">
        <v>457</v>
      </c>
      <c r="M52" s="612"/>
      <c r="N52" s="613"/>
      <c r="O52" s="614"/>
    </row>
    <row r="53" spans="3:21" ht="22.5" customHeight="1" x14ac:dyDescent="0.15">
      <c r="C53" s="361"/>
      <c r="D53" s="457" t="s">
        <v>19</v>
      </c>
      <c r="E53" s="478" t="s">
        <v>365</v>
      </c>
      <c r="F53" s="615" t="s">
        <v>366</v>
      </c>
      <c r="G53" s="616"/>
      <c r="H53" s="617"/>
      <c r="I53" s="615" t="s">
        <v>367</v>
      </c>
      <c r="J53" s="618"/>
      <c r="K53" s="619"/>
      <c r="L53" s="620">
        <v>1557</v>
      </c>
      <c r="M53" s="621"/>
      <c r="N53" s="479" t="s">
        <v>368</v>
      </c>
      <c r="O53" s="480"/>
    </row>
    <row r="54" spans="3:21" ht="22.5" customHeight="1" x14ac:dyDescent="0.15">
      <c r="C54" s="361"/>
      <c r="D54" s="360"/>
      <c r="E54" s="481"/>
      <c r="F54" s="615" t="s">
        <v>369</v>
      </c>
      <c r="G54" s="616"/>
      <c r="H54" s="617"/>
      <c r="I54" s="622" t="s">
        <v>370</v>
      </c>
      <c r="J54" s="618"/>
      <c r="K54" s="618"/>
      <c r="L54" s="620"/>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10</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32003</v>
      </c>
      <c r="I63" s="293" t="s">
        <v>4</v>
      </c>
      <c r="J63" s="594" t="s">
        <v>324</v>
      </c>
      <c r="K63" s="595"/>
      <c r="L63" s="596"/>
      <c r="M63" s="592">
        <f>+別紙!AA14</f>
        <v>9803</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9800</v>
      </c>
      <c r="N65" s="593"/>
      <c r="O65" s="460" t="s">
        <v>4</v>
      </c>
      <c r="P65" s="175"/>
      <c r="Q65" s="176"/>
      <c r="R65" s="176"/>
      <c r="S65" s="176"/>
    </row>
    <row r="66" spans="1:48" ht="24.75" customHeight="1" x14ac:dyDescent="0.15">
      <c r="C66" s="488"/>
      <c r="D66" s="579" t="s">
        <v>303</v>
      </c>
      <c r="E66" s="580"/>
      <c r="F66" s="580"/>
      <c r="G66" s="581"/>
      <c r="H66" s="462">
        <f>+別紙!AA12</f>
        <v>22200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7" zoomScaleNormal="100" workbookViewId="0">
      <selection activeCell="AU17" sqref="AU1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24768.7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v>7906.1</v>
      </c>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v>24768.7</v>
      </c>
      <c r="Q18" s="681"/>
      <c r="R18" s="681"/>
      <c r="S18" s="681"/>
      <c r="T18" s="62" t="s">
        <v>13</v>
      </c>
      <c r="U18"/>
      <c r="V18" s="300"/>
      <c r="W18"/>
      <c r="X18" s="211"/>
      <c r="Y18" s="674">
        <f>+ROUND(AH9,1)+ROUND(AH12,1)+ROUND(AH15,1)+AH18</f>
        <v>7906.1</v>
      </c>
      <c r="Z18" s="675"/>
      <c r="AA18" s="675"/>
      <c r="AB18" s="62" t="s">
        <v>4</v>
      </c>
      <c r="AC18" s="210"/>
      <c r="AD18" s="210"/>
      <c r="AE18" s="653"/>
      <c r="AH18" s="658">
        <f>+ROUND(AO18,1)+ROUND(AO21,1)</f>
        <v>7906.1</v>
      </c>
      <c r="AI18" s="645"/>
      <c r="AJ18" s="645"/>
      <c r="AK18" s="645"/>
      <c r="AL18" s="54" t="s">
        <v>13</v>
      </c>
      <c r="AM18" s="65"/>
      <c r="AO18" s="327">
        <f>+ROUND(AU16,1)+ROUND(AU17,1)+ROUND(AU18,1)</f>
        <v>7906.1</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16862.599999999999</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21000</v>
      </c>
      <c r="E24" s="655"/>
      <c r="F24" s="655"/>
      <c r="G24" s="212" t="s">
        <v>198</v>
      </c>
      <c r="H24" s="644">
        <f>+F12</f>
        <v>24768.7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7906.1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12900</v>
      </c>
      <c r="E27" s="655"/>
      <c r="F27" s="655"/>
      <c r="G27" s="212" t="s">
        <v>198</v>
      </c>
      <c r="H27" s="644">
        <f>+Y21</f>
        <v>16862.599999999999</v>
      </c>
      <c r="I27" s="645"/>
      <c r="J27" s="212" t="s">
        <v>198</v>
      </c>
      <c r="M27" s="653"/>
      <c r="P27" s="658">
        <f>+R30+ROUND(R33,1)</f>
        <v>0</v>
      </c>
      <c r="Q27" s="704"/>
      <c r="R27" s="704"/>
      <c r="S27" s="704"/>
      <c r="T27" s="54" t="s">
        <v>38</v>
      </c>
      <c r="U27" s="74"/>
      <c r="V27" s="74"/>
      <c r="Y27" s="72" t="s">
        <v>39</v>
      </c>
      <c r="Z27" s="75"/>
      <c r="AH27" s="63"/>
      <c r="AI27" s="63"/>
      <c r="AJ27" s="63"/>
      <c r="AK27" s="63"/>
      <c r="AL27" s="674">
        <f>+AH18+P27</f>
        <v>7906.1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8100</v>
      </c>
      <c r="E29" s="655"/>
      <c r="F29" s="655"/>
      <c r="G29" s="212" t="s">
        <v>198</v>
      </c>
      <c r="H29" s="644">
        <f>+AL27</f>
        <v>7906.1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8100</v>
      </c>
      <c r="E31" s="655"/>
      <c r="F31" s="655"/>
      <c r="G31" s="212" t="s">
        <v>198</v>
      </c>
      <c r="H31" s="644">
        <f>+AS24</f>
        <v>7906.1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3" zoomScaleNormal="100" workbookViewId="0">
      <selection activeCell="D24" sqref="D24:F2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東京エスオーシー株式会社　横浜工場</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F19" zoomScaleNormal="100" workbookViewId="0">
      <selection activeCell="Z35" sqref="Z3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3"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東京エスオーシー株式会社　横浜工場</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11000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3</v>
      </c>
      <c r="M9" s="393">
        <f>IF(OR(ｷ.紙くず!D24&gt;0,ｷ.紙くず!D24&lt;0),ｷ.紙くず!D24,IF(M$19&gt;0,"0",0))</f>
        <v>0</v>
      </c>
      <c r="N9" s="393">
        <f>IF(OR(ｸ.木くず!D24&gt;0,ｸ.木くず!D24&lt;0),ｸ.木くず!D24,IF(N$19&gt;0,"0",0))</f>
        <v>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0</v>
      </c>
      <c r="T9" s="393">
        <f>IF(OR(ｾ.ｶﾞﾗｽ･ｺﾝｸﾘ･陶磁器くず!D24&gt;0,ｾ.ｶﾞﾗｽ･ｺﾝｸﾘ･陶磁器くず!D24&lt;0),ｾ.ｶﾞﾗｽ･ｺﾝｸﾘ･陶磁器くず!D24,IF(T$19&gt;0,"0",0))</f>
        <v>21000</v>
      </c>
      <c r="U9" s="393">
        <f>IF(OR(ｿ.鉱さい!D24&gt;0,ｿ.鉱さい!D24&lt;0),ｿ.鉱さい!D24,IF(U$19&gt;0,"0",0))</f>
        <v>0</v>
      </c>
      <c r="V9" s="393">
        <f>IF(OR(ﾀ.がれき類!D24&gt;0,ﾀ.がれき類!D24&lt;0),ﾀ.がれき類!D24,IF(V$19&gt;0,"0",0))</f>
        <v>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t="str">
        <f>IF(OR(ﾄ.混合廃棄物その他!D24&gt;0,ﾄ.混合廃棄物その他!D24&lt;0),ﾄ.混合廃棄物その他!D24,IF(Z$19&gt;0,"0",0))</f>
        <v>0</v>
      </c>
      <c r="AA9" s="395">
        <f>IF(SUM(G9:Z9)&gt;0,SUM(G9:Z9),IF(AA$19&gt;0,"0",0))</f>
        <v>32003</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f>IF(OR(ｲ.汚泥!D27&gt;0,ｲ.汚泥!D27&lt;0),ｲ.汚泥!D27,IF(H$19&gt;0,"0",0))</f>
        <v>9300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f>IF(OR(ｽ.金属くず!D27&gt;0,ｽ.金属くず!D27&lt;0),ｽ.金属くず!D27,IF(S$19&gt;0,"0",0))</f>
        <v>0</v>
      </c>
      <c r="T12" s="399">
        <f>IF(OR(ｾ.ｶﾞﾗｽ･ｺﾝｸﾘ･陶磁器くず!D27&gt;0,ｾ.ｶﾞﾗｽ･ｺﾝｸﾘ･陶磁器くず!D27&lt;0),ｾ.ｶﾞﾗｽ･ｺﾝｸﾘ･陶磁器くず!D27,IF(T$19&gt;0,"0",0))</f>
        <v>12900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f t="shared" si="0"/>
        <v>22200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1700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3</v>
      </c>
      <c r="M14" s="399">
        <f>IF(OR(ｷ.紙くず!D29&gt;0,ｷ.紙くず!D29&lt;0),ｷ.紙くず!D29,IF(M$19&gt;0,"0",0))</f>
        <v>0</v>
      </c>
      <c r="N14" s="399">
        <f>IF(OR(ｸ.木くず!D29&gt;0,ｸ.木くず!D29&lt;0),ｸ.木くず!D29,IF(N$19&gt;0,"0",0))</f>
        <v>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0</v>
      </c>
      <c r="T14" s="399">
        <f>IF(OR(ｾ.ｶﾞﾗｽ･ｺﾝｸﾘ･陶磁器くず!D29&gt;0,ｾ.ｶﾞﾗｽ･ｺﾝｸﾘ･陶磁器くず!D29&lt;0),ｾ.ｶﾞﾗｽ･ｺﾝｸﾘ･陶磁器くず!D29,IF(T$19&gt;0,"0",0))</f>
        <v>8100</v>
      </c>
      <c r="U14" s="399">
        <f>IF(OR(ｿ.鉱さい!D29&gt;0,ｿ.鉱さい!D29&lt;0),ｿ.鉱さい!D29,IF(U$19&gt;0,"0",0))</f>
        <v>0</v>
      </c>
      <c r="V14" s="399">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t="str">
        <f>IF(OR(ﾄ.混合廃棄物その他!D29&gt;0,ﾄ.混合廃棄物その他!D29&lt;0),ﾄ.混合廃棄物その他!D29,IF(Z$19&gt;0,"0",0))</f>
        <v>0</v>
      </c>
      <c r="AA14" s="401">
        <f t="shared" si="0"/>
        <v>9803</v>
      </c>
    </row>
    <row r="15" spans="2:27" ht="24" customHeight="1" x14ac:dyDescent="0.15">
      <c r="B15" s="184" t="s">
        <v>244</v>
      </c>
      <c r="C15" s="759" t="s">
        <v>242</v>
      </c>
      <c r="D15" s="759"/>
      <c r="E15" s="759"/>
      <c r="F15" s="760"/>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1700</v>
      </c>
      <c r="I16" s="399">
        <f>IF(OR(ｳ.廃油!D31&gt;0,ｳ.廃油!D31&lt;0),ｳ.廃油!D31,IF(I$19&gt;0,"0",0))</f>
        <v>0</v>
      </c>
      <c r="J16" s="399">
        <f>IF(OR(ｴ.廃酸!$D31&gt;0,ｴ.廃酸!$D31&lt;0),ｴ.廃酸!D31,IF(J$19&gt;0,"0",0))</f>
        <v>0</v>
      </c>
      <c r="K16" s="399">
        <f>IF(OR(ｵ.廃ｱﾙｶﾘ!$D31&gt;0,ｵ.廃ｱﾙｶﾘ!$D31&lt;0),ｵ.廃ｱﾙｶﾘ!D31,IF(K$19&gt;0,"0",0))</f>
        <v>0</v>
      </c>
      <c r="L16" s="399" t="str">
        <f>IF(OR(ｶ.廃ﾌﾟﾗ類!D31&gt;0,ｶ.廃ﾌﾟﾗ類!D31&lt;0),ｶ.廃ﾌﾟﾗ類!D31,IF(L$19&gt;0,"0",0))</f>
        <v>0</v>
      </c>
      <c r="M16" s="399">
        <f>IF(OR(ｷ.紙くず!D31&gt;0,ｷ.紙くず!D31&lt;0),ｷ.紙くず!D31,IF(M$19&gt;0,"0",0))</f>
        <v>0</v>
      </c>
      <c r="N16" s="399">
        <f>IF(OR(ｸ.木くず!D31&gt;0,ｸ.木くず!D31&lt;0),ｸ.木くず!D31,IF(N$19&gt;0,"0",0))</f>
        <v>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0</v>
      </c>
      <c r="T16" s="399">
        <f>IF(OR(ｾ.ｶﾞﾗｽ･ｺﾝｸﾘ･陶磁器くず!D31&gt;0,ｾ.ｶﾞﾗｽ･ｺﾝｸﾘ･陶磁器くず!D31&lt;0),ｾ.ｶﾞﾗｽ･ｺﾝｸﾘ･陶磁器くず!D31,IF(T$19&gt;0,"0",0))</f>
        <v>8100</v>
      </c>
      <c r="U16" s="399">
        <f>IF(OR(ｿ.鉱さい!D31&gt;0,ｿ.鉱さい!D31&lt;0),ｿ.鉱さい!D31,IF(U$19&gt;0,"0",0))</f>
        <v>0</v>
      </c>
      <c r="V16" s="399">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t="str">
        <f>IF(OR(ﾄ.混合廃棄物その他!D31&gt;0,ﾄ.混合廃棄物その他!D31&lt;0),ﾄ.混合廃棄物その他!D31,IF(Z$19&gt;0,"0",0))</f>
        <v>0</v>
      </c>
      <c r="AA16" s="401">
        <f t="shared" si="0"/>
        <v>9800</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15371</v>
      </c>
      <c r="I19" s="405">
        <f t="shared" si="1"/>
        <v>0</v>
      </c>
      <c r="J19" s="405">
        <f t="shared" si="1"/>
        <v>0</v>
      </c>
      <c r="K19" s="405">
        <f t="shared" si="1"/>
        <v>0</v>
      </c>
      <c r="L19" s="405">
        <f t="shared" si="1"/>
        <v>17.7</v>
      </c>
      <c r="M19" s="405">
        <f t="shared" si="1"/>
        <v>0</v>
      </c>
      <c r="N19" s="405">
        <f t="shared" si="1"/>
        <v>0</v>
      </c>
      <c r="O19" s="405">
        <f t="shared" si="1"/>
        <v>0</v>
      </c>
      <c r="P19" s="405">
        <f t="shared" si="1"/>
        <v>0</v>
      </c>
      <c r="Q19" s="405">
        <f t="shared" si="1"/>
        <v>0</v>
      </c>
      <c r="R19" s="405">
        <f t="shared" si="1"/>
        <v>0</v>
      </c>
      <c r="S19" s="405">
        <f t="shared" si="1"/>
        <v>0</v>
      </c>
      <c r="T19" s="405">
        <f t="shared" si="1"/>
        <v>24768.7</v>
      </c>
      <c r="U19" s="405">
        <f t="shared" si="1"/>
        <v>0</v>
      </c>
      <c r="V19" s="405">
        <f t="shared" si="1"/>
        <v>0</v>
      </c>
      <c r="W19" s="405">
        <f t="shared" si="1"/>
        <v>0</v>
      </c>
      <c r="X19" s="405">
        <f t="shared" si="1"/>
        <v>0</v>
      </c>
      <c r="Y19" s="405">
        <f t="shared" si="1"/>
        <v>0</v>
      </c>
      <c r="Z19" s="406">
        <f t="shared" si="1"/>
        <v>0.1</v>
      </c>
      <c r="AA19" s="407">
        <f t="shared" ref="AA19:AA25" si="2">SUM(G19:Z19)</f>
        <v>40157.5</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15371</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24768.7</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40139.699999999997</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2635</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7906.1</v>
      </c>
      <c r="U26" s="426">
        <f t="shared" si="3"/>
        <v>0</v>
      </c>
      <c r="V26" s="426">
        <f t="shared" si="3"/>
        <v>0</v>
      </c>
      <c r="W26" s="426">
        <f t="shared" si="3"/>
        <v>0</v>
      </c>
      <c r="X26" s="426">
        <f t="shared" si="3"/>
        <v>0</v>
      </c>
      <c r="Y26" s="426">
        <f t="shared" si="3"/>
        <v>0</v>
      </c>
      <c r="Z26" s="427">
        <f t="shared" si="3"/>
        <v>0</v>
      </c>
      <c r="AA26" s="428">
        <f t="shared" ref="AA26:AA47" si="4">SUM(G26:Z26)</f>
        <v>10541.1</v>
      </c>
    </row>
    <row r="27" spans="2:27" ht="24" customHeight="1" x14ac:dyDescent="0.15">
      <c r="B27" s="182"/>
      <c r="C27" s="766"/>
      <c r="D27" s="187" t="s">
        <v>25</v>
      </c>
      <c r="E27" s="764" t="s">
        <v>289</v>
      </c>
      <c r="F27" s="765"/>
      <c r="G27" s="426">
        <f t="shared" ref="G27:Z27" si="5">+G23-G26</f>
        <v>0</v>
      </c>
      <c r="H27" s="426">
        <f t="shared" si="5"/>
        <v>12736</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16862.599999999999</v>
      </c>
      <c r="U27" s="426">
        <f t="shared" si="5"/>
        <v>0</v>
      </c>
      <c r="V27" s="426">
        <f t="shared" si="5"/>
        <v>0</v>
      </c>
      <c r="W27" s="426">
        <f t="shared" si="5"/>
        <v>0</v>
      </c>
      <c r="X27" s="426">
        <f t="shared" si="5"/>
        <v>0</v>
      </c>
      <c r="Y27" s="426">
        <f t="shared" si="5"/>
        <v>0</v>
      </c>
      <c r="Z27" s="427">
        <f t="shared" si="5"/>
        <v>0</v>
      </c>
      <c r="AA27" s="428">
        <f t="shared" si="4"/>
        <v>29598.6</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2635</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7906.1</v>
      </c>
      <c r="U31" s="426">
        <f t="shared" si="6"/>
        <v>0</v>
      </c>
      <c r="V31" s="426">
        <f t="shared" si="6"/>
        <v>0</v>
      </c>
      <c r="W31" s="426">
        <f t="shared" si="6"/>
        <v>0</v>
      </c>
      <c r="X31" s="426">
        <f t="shared" si="6"/>
        <v>0</v>
      </c>
      <c r="Y31" s="426">
        <f t="shared" si="6"/>
        <v>0</v>
      </c>
      <c r="Z31" s="427">
        <f t="shared" si="6"/>
        <v>0</v>
      </c>
      <c r="AA31" s="428">
        <f t="shared" si="4"/>
        <v>10541.1</v>
      </c>
    </row>
    <row r="32" spans="2:27" ht="24" customHeight="1" x14ac:dyDescent="0.15">
      <c r="B32" s="184">
        <v>5</v>
      </c>
      <c r="C32" s="137"/>
      <c r="D32" s="228"/>
      <c r="E32" s="223" t="s">
        <v>265</v>
      </c>
      <c r="F32" s="469"/>
      <c r="G32" s="432">
        <f t="shared" ref="G32:Z32" si="7">SUM(G33:G35)</f>
        <v>0</v>
      </c>
      <c r="H32" s="432">
        <f t="shared" si="7"/>
        <v>2635</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7906.1</v>
      </c>
      <c r="U32" s="432">
        <f t="shared" si="7"/>
        <v>0</v>
      </c>
      <c r="V32" s="432">
        <f t="shared" si="7"/>
        <v>0</v>
      </c>
      <c r="W32" s="432">
        <f t="shared" si="7"/>
        <v>0</v>
      </c>
      <c r="X32" s="432">
        <f t="shared" si="7"/>
        <v>0</v>
      </c>
      <c r="Y32" s="432">
        <f t="shared" si="7"/>
        <v>0</v>
      </c>
      <c r="Z32" s="433">
        <f t="shared" si="7"/>
        <v>0</v>
      </c>
      <c r="AA32" s="434">
        <f t="shared" si="4"/>
        <v>10541.1</v>
      </c>
    </row>
    <row r="33" spans="2:27" ht="24" customHeight="1" x14ac:dyDescent="0.15">
      <c r="B33" s="184" t="s">
        <v>228</v>
      </c>
      <c r="C33" s="137"/>
      <c r="D33" s="226"/>
      <c r="E33" s="221"/>
      <c r="F33" s="219" t="s">
        <v>235</v>
      </c>
      <c r="G33" s="435">
        <f>+ｱ.燃え殻!$AU$16</f>
        <v>0</v>
      </c>
      <c r="H33" s="435">
        <f>+ｲ.汚泥!$AU$16</f>
        <v>2635</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7906.1</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10541.1</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0</v>
      </c>
      <c r="I37" s="441">
        <f t="shared" si="8"/>
        <v>0</v>
      </c>
      <c r="J37" s="441">
        <f t="shared" si="8"/>
        <v>0</v>
      </c>
      <c r="K37" s="441">
        <f t="shared" si="8"/>
        <v>0</v>
      </c>
      <c r="L37" s="441">
        <f t="shared" si="8"/>
        <v>17.7</v>
      </c>
      <c r="M37" s="441">
        <f t="shared" si="8"/>
        <v>0</v>
      </c>
      <c r="N37" s="441">
        <f t="shared" si="8"/>
        <v>0</v>
      </c>
      <c r="O37" s="441">
        <f t="shared" si="8"/>
        <v>0</v>
      </c>
      <c r="P37" s="441">
        <f t="shared" si="8"/>
        <v>0</v>
      </c>
      <c r="Q37" s="441">
        <f t="shared" si="8"/>
        <v>0</v>
      </c>
      <c r="R37" s="441">
        <f t="shared" si="8"/>
        <v>0</v>
      </c>
      <c r="S37" s="441">
        <f t="shared" si="8"/>
        <v>0</v>
      </c>
      <c r="T37" s="441">
        <f t="shared" si="8"/>
        <v>0</v>
      </c>
      <c r="U37" s="441">
        <f t="shared" si="8"/>
        <v>0</v>
      </c>
      <c r="V37" s="441">
        <f t="shared" si="8"/>
        <v>0</v>
      </c>
      <c r="W37" s="441">
        <f t="shared" si="8"/>
        <v>0</v>
      </c>
      <c r="X37" s="441">
        <f t="shared" si="8"/>
        <v>0</v>
      </c>
      <c r="Y37" s="441">
        <f t="shared" si="8"/>
        <v>0</v>
      </c>
      <c r="Z37" s="442">
        <f t="shared" si="8"/>
        <v>0.1</v>
      </c>
      <c r="AA37" s="443">
        <f t="shared" si="4"/>
        <v>17.8</v>
      </c>
    </row>
    <row r="38" spans="2:27" ht="24" customHeight="1" x14ac:dyDescent="0.15">
      <c r="B38" s="182"/>
      <c r="C38" s="782"/>
      <c r="D38" s="225"/>
      <c r="E38" s="223" t="s">
        <v>262</v>
      </c>
      <c r="F38" s="469"/>
      <c r="G38" s="432">
        <f t="shared" ref="G38:Z38" si="9">SUM(G39:G41)</f>
        <v>0</v>
      </c>
      <c r="H38" s="432">
        <f t="shared" si="9"/>
        <v>0</v>
      </c>
      <c r="I38" s="432">
        <f t="shared" si="9"/>
        <v>0</v>
      </c>
      <c r="J38" s="432">
        <f t="shared" si="9"/>
        <v>0</v>
      </c>
      <c r="K38" s="432">
        <f t="shared" si="9"/>
        <v>0</v>
      </c>
      <c r="L38" s="432">
        <f t="shared" si="9"/>
        <v>17.7</v>
      </c>
      <c r="M38" s="432">
        <f t="shared" si="9"/>
        <v>0</v>
      </c>
      <c r="N38" s="432">
        <f t="shared" si="9"/>
        <v>0</v>
      </c>
      <c r="O38" s="432">
        <f t="shared" si="9"/>
        <v>0</v>
      </c>
      <c r="P38" s="432">
        <f t="shared" si="9"/>
        <v>0</v>
      </c>
      <c r="Q38" s="432">
        <f t="shared" si="9"/>
        <v>0</v>
      </c>
      <c r="R38" s="432">
        <f t="shared" si="9"/>
        <v>0</v>
      </c>
      <c r="S38" s="432">
        <f t="shared" si="9"/>
        <v>0</v>
      </c>
      <c r="T38" s="432">
        <f t="shared" si="9"/>
        <v>0</v>
      </c>
      <c r="U38" s="432">
        <f t="shared" si="9"/>
        <v>0</v>
      </c>
      <c r="V38" s="432">
        <f t="shared" si="9"/>
        <v>0</v>
      </c>
      <c r="W38" s="432">
        <f t="shared" si="9"/>
        <v>0</v>
      </c>
      <c r="X38" s="432">
        <f t="shared" si="9"/>
        <v>0</v>
      </c>
      <c r="Y38" s="432">
        <f t="shared" si="9"/>
        <v>0</v>
      </c>
      <c r="Z38" s="433">
        <f t="shared" si="9"/>
        <v>0.1</v>
      </c>
      <c r="AA38" s="434">
        <f t="shared" si="4"/>
        <v>17.8</v>
      </c>
    </row>
    <row r="39" spans="2:27" ht="24" customHeight="1" x14ac:dyDescent="0.15">
      <c r="B39" s="182"/>
      <c r="C39" s="782"/>
      <c r="D39" s="226"/>
      <c r="E39" s="221"/>
      <c r="F39" s="219" t="s">
        <v>235</v>
      </c>
      <c r="G39" s="435">
        <f>+ｱ.燃え殻!$AA$28</f>
        <v>0</v>
      </c>
      <c r="H39" s="435">
        <f>+ｲ.汚泥!$AA$28</f>
        <v>0</v>
      </c>
      <c r="I39" s="435">
        <f>+ｳ.廃油!$AA$28</f>
        <v>0</v>
      </c>
      <c r="J39" s="435">
        <f>+ｴ.廃酸!$AA$28</f>
        <v>0</v>
      </c>
      <c r="K39" s="435">
        <f>+ｵ.廃ｱﾙｶﾘ!$AA$28</f>
        <v>0</v>
      </c>
      <c r="L39" s="435">
        <f>+ｶ.廃ﾌﾟﾗ類!$AA$28</f>
        <v>0</v>
      </c>
      <c r="M39" s="435">
        <f>+ｷ.紙くず!$AA$28</f>
        <v>0</v>
      </c>
      <c r="N39" s="435">
        <f>+ｸ.木くず!$AA$28</f>
        <v>0</v>
      </c>
      <c r="O39" s="435">
        <f>+ｹ.繊維くず!$AA$28</f>
        <v>0</v>
      </c>
      <c r="P39" s="435">
        <f>+ｺ.動植物性残さ!$AA$28</f>
        <v>0</v>
      </c>
      <c r="Q39" s="435">
        <f>+ｻ.動物系固形不要物!$AA$28</f>
        <v>0</v>
      </c>
      <c r="R39" s="435">
        <f>+ｼ.ｺﾞﾑくず!$AA$28</f>
        <v>0</v>
      </c>
      <c r="S39" s="435">
        <f>+ｽ.金属くず!$AA$28</f>
        <v>0</v>
      </c>
      <c r="T39" s="435">
        <f>+ｾ.ｶﾞﾗｽ･ｺﾝｸﾘ･陶磁器くず!$AA$28</f>
        <v>0</v>
      </c>
      <c r="U39" s="435">
        <f>+ｿ.鉱さい!$AA$28</f>
        <v>0</v>
      </c>
      <c r="V39" s="435">
        <f>+ﾀ.がれき類!$AA$28</f>
        <v>0</v>
      </c>
      <c r="W39" s="435">
        <f>+ﾁ.動物のふん尿!$AA$28</f>
        <v>0</v>
      </c>
      <c r="X39" s="435">
        <f>+ﾂ.動物の死体!$AA$28</f>
        <v>0</v>
      </c>
      <c r="Y39" s="435">
        <f>+ﾃ.ばいじん!$AA$28</f>
        <v>0</v>
      </c>
      <c r="Z39" s="436">
        <f>+ﾄ.混合廃棄物その他!$AA$28</f>
        <v>0.1</v>
      </c>
      <c r="AA39" s="437">
        <f t="shared" si="4"/>
        <v>0.1</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17.7</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17.7</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2635</v>
      </c>
      <c r="I43" s="444">
        <f>+ｳ.廃油!$AL$27</f>
        <v>0</v>
      </c>
      <c r="J43" s="444">
        <f>+ｴ.廃酸!$AL$27</f>
        <v>0</v>
      </c>
      <c r="K43" s="444">
        <f>+ｵ.廃ｱﾙｶﾘ!$AL$27</f>
        <v>0</v>
      </c>
      <c r="L43" s="444">
        <f>+ｶ.廃ﾌﾟﾗ類!$AL$27</f>
        <v>17.7</v>
      </c>
      <c r="M43" s="444">
        <f>+ｷ.紙くず!$AL$27</f>
        <v>0</v>
      </c>
      <c r="N43" s="444">
        <f>+ｸ.木くず!$AL$27</f>
        <v>0</v>
      </c>
      <c r="O43" s="444">
        <f>+ｹ.繊維くず!$AL$27</f>
        <v>0</v>
      </c>
      <c r="P43" s="444">
        <f>+ｺ.動植物性残さ!$AL$27</f>
        <v>0</v>
      </c>
      <c r="Q43" s="444">
        <f>+ｻ.動物系固形不要物!$AL$27</f>
        <v>0</v>
      </c>
      <c r="R43" s="444">
        <f>+ｼ.ｺﾞﾑくず!$AL$27</f>
        <v>0</v>
      </c>
      <c r="S43" s="444">
        <f>+ｽ.金属くず!$AL$27</f>
        <v>0</v>
      </c>
      <c r="T43" s="444">
        <f>+ｾ.ｶﾞﾗｽ･ｺﾝｸﾘ･陶磁器くず!$AL$27</f>
        <v>7906.1</v>
      </c>
      <c r="U43" s="444">
        <f>+ｿ.鉱さい!$AL$27</f>
        <v>0</v>
      </c>
      <c r="V43" s="444">
        <f>+ﾀ.がれき類!$AL$27</f>
        <v>0</v>
      </c>
      <c r="W43" s="444">
        <f>+ﾁ.動物のふん尿!$AL$27</f>
        <v>0</v>
      </c>
      <c r="X43" s="444">
        <f>+ﾂ.動物の死体!$AL$27</f>
        <v>0</v>
      </c>
      <c r="Y43" s="444">
        <f>+ﾃ.ばいじん!$AL$27</f>
        <v>0</v>
      </c>
      <c r="Z43" s="445">
        <f>+ﾄ.混合廃棄物その他!$AL$27</f>
        <v>0.1</v>
      </c>
      <c r="AA43" s="446">
        <f t="shared" si="4"/>
        <v>10558.9</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78" t="s">
        <v>239</v>
      </c>
      <c r="F45" s="779"/>
      <c r="G45" s="450">
        <f>+ｱ.燃え殻!$AS$24</f>
        <v>0</v>
      </c>
      <c r="H45" s="450">
        <f>+ｲ.汚泥!$AS$24</f>
        <v>2635</v>
      </c>
      <c r="I45" s="450">
        <f>+ｳ.廃油!$AS$24</f>
        <v>0</v>
      </c>
      <c r="J45" s="450">
        <f>+ｴ.廃酸!$AS$24</f>
        <v>0</v>
      </c>
      <c r="K45" s="450">
        <f>+ｵ.廃ｱﾙｶﾘ!$AS$24</f>
        <v>0</v>
      </c>
      <c r="L45" s="450">
        <f>+ｶ.廃ﾌﾟﾗ類!$AS$24</f>
        <v>0</v>
      </c>
      <c r="M45" s="450">
        <f>+ｷ.紙くず!$AS$24</f>
        <v>0</v>
      </c>
      <c r="N45" s="450">
        <f>+ｸ.木くず!$AS$24</f>
        <v>0</v>
      </c>
      <c r="O45" s="450">
        <f>+ｹ.繊維くず!$AS$24</f>
        <v>0</v>
      </c>
      <c r="P45" s="450">
        <f>+ｺ.動植物性残さ!$AS$24</f>
        <v>0</v>
      </c>
      <c r="Q45" s="450">
        <f>+ｻ.動物系固形不要物!$AS$24</f>
        <v>0</v>
      </c>
      <c r="R45" s="450">
        <f>+ｼ.ｺﾞﾑくず!$AS$24</f>
        <v>0</v>
      </c>
      <c r="S45" s="450">
        <f>+ｽ.金属くず!$AS$24</f>
        <v>0</v>
      </c>
      <c r="T45" s="450">
        <f>+ｾ.ｶﾞﾗｽ･ｺﾝｸﾘ･陶磁器くず!$AS$24</f>
        <v>7906.1</v>
      </c>
      <c r="U45" s="450">
        <f>+ｿ.鉱さい!$AS$24</f>
        <v>0</v>
      </c>
      <c r="V45" s="450">
        <f>+ﾀ.がれき類!$AS$24</f>
        <v>0</v>
      </c>
      <c r="W45" s="450">
        <f>+ﾁ.動物のふん尿!$AS$24</f>
        <v>0</v>
      </c>
      <c r="X45" s="450">
        <f>+ﾂ.動物の死体!$AS$24</f>
        <v>0</v>
      </c>
      <c r="Y45" s="450">
        <f>+ﾃ.ばいじん!$AS$24</f>
        <v>0</v>
      </c>
      <c r="Z45" s="451">
        <f>+ﾄ.混合廃棄物その他!$AS$24</f>
        <v>0.1</v>
      </c>
      <c r="AA45" s="452">
        <f t="shared" si="4"/>
        <v>10541.2</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26371</v>
      </c>
      <c r="I55" s="506">
        <f t="shared" si="10"/>
        <v>0</v>
      </c>
      <c r="J55" s="506">
        <f t="shared" si="10"/>
        <v>0</v>
      </c>
      <c r="K55" s="506">
        <f t="shared" si="10"/>
        <v>0</v>
      </c>
      <c r="L55" s="506">
        <f t="shared" si="10"/>
        <v>20.7</v>
      </c>
      <c r="M55" s="506">
        <f t="shared" si="10"/>
        <v>0</v>
      </c>
      <c r="N55" s="506">
        <f t="shared" si="10"/>
        <v>0</v>
      </c>
      <c r="O55" s="506">
        <f t="shared" si="10"/>
        <v>0</v>
      </c>
      <c r="P55" s="506">
        <f t="shared" si="10"/>
        <v>0</v>
      </c>
      <c r="Q55" s="506">
        <f t="shared" si="10"/>
        <v>0</v>
      </c>
      <c r="R55" s="506">
        <f t="shared" si="10"/>
        <v>0</v>
      </c>
      <c r="S55" s="506">
        <f t="shared" si="10"/>
        <v>0</v>
      </c>
      <c r="T55" s="506">
        <f t="shared" si="10"/>
        <v>45768.7</v>
      </c>
      <c r="U55" s="506">
        <f t="shared" si="10"/>
        <v>0</v>
      </c>
      <c r="V55" s="506">
        <f t="shared" si="10"/>
        <v>0</v>
      </c>
      <c r="W55" s="506">
        <f t="shared" si="10"/>
        <v>0</v>
      </c>
      <c r="X55" s="506">
        <f t="shared" si="10"/>
        <v>0</v>
      </c>
      <c r="Y55" s="506">
        <f t="shared" si="10"/>
        <v>0</v>
      </c>
      <c r="Z55" s="506">
        <f t="shared" si="10"/>
        <v>0.1</v>
      </c>
      <c r="AA55" s="507">
        <f>+AA9+AA19+AA20</f>
        <v>72160.5</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  年  6  月  24  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東京都港区港南5丁目8番28号</v>
      </c>
      <c r="K16" s="853"/>
      <c r="L16" s="854"/>
      <c r="M16" s="854"/>
      <c r="N16" s="854"/>
      <c r="O16" s="855"/>
    </row>
    <row r="17" spans="1:48" ht="26.25" customHeight="1" x14ac:dyDescent="0.15">
      <c r="C17" s="249"/>
      <c r="D17" s="250"/>
      <c r="E17" s="250"/>
      <c r="F17" s="250"/>
      <c r="G17" s="250"/>
      <c r="H17" s="254" t="s">
        <v>7</v>
      </c>
      <c r="I17" s="254"/>
      <c r="J17" s="853" t="str">
        <f>+表紙!J40</f>
        <v>東京エスオーシー株式会社
代表取締役　長谷川　義孝</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03-3668-8186</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東京エスオーシー株式会社　横浜工場</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2770</v>
      </c>
      <c r="N25" s="839"/>
      <c r="O25" s="840"/>
    </row>
    <row r="26" spans="1:48" ht="18" customHeight="1" x14ac:dyDescent="0.15">
      <c r="C26" s="819" t="s">
        <v>11</v>
      </c>
      <c r="D26" s="820"/>
      <c r="E26" s="821"/>
      <c r="F26" s="813" t="str">
        <f>+表紙!F49</f>
        <v>横浜市栄区長倉町1番13号</v>
      </c>
      <c r="G26" s="814"/>
      <c r="H26" s="814"/>
      <c r="I26" s="814"/>
      <c r="J26" s="814"/>
      <c r="K26" s="814"/>
      <c r="L26" s="139" t="s">
        <v>172</v>
      </c>
      <c r="M26" s="259"/>
      <c r="N26" s="817" t="str">
        <f>IF(+表紙!N49="","",+表紙!N49)</f>
        <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Ｅ21－窯業・土石製品製造業</v>
      </c>
      <c r="G29" s="842"/>
      <c r="H29" s="842"/>
      <c r="I29" s="842"/>
      <c r="J29" s="370" t="s">
        <v>47</v>
      </c>
      <c r="K29" s="370"/>
      <c r="L29" s="843" t="str">
        <f>+表紙!L52</f>
        <v>生コンクリート製造</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1557</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0</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10</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32003</v>
      </c>
      <c r="I40" s="293" t="s">
        <v>4</v>
      </c>
      <c r="J40" s="594" t="s">
        <v>324</v>
      </c>
      <c r="K40" s="595"/>
      <c r="L40" s="596"/>
      <c r="M40" s="797">
        <f>+表紙!M63</f>
        <v>9803</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9800</v>
      </c>
      <c r="N42" s="798">
        <f>+表紙!N65</f>
        <v>0</v>
      </c>
      <c r="O42" s="197" t="s">
        <v>4</v>
      </c>
    </row>
    <row r="43" spans="1:48" ht="24.75" customHeight="1" x14ac:dyDescent="0.15">
      <c r="C43" s="191"/>
      <c r="D43" s="579" t="s">
        <v>303</v>
      </c>
      <c r="E43" s="580"/>
      <c r="F43" s="580"/>
      <c r="G43" s="581"/>
      <c r="H43" s="298">
        <f>+表紙!H66</f>
        <v>22200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3" zoomScaleNormal="100" workbookViewId="0">
      <selection activeCell="AU17" sqref="AU1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15371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v>2635</v>
      </c>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v>15371</v>
      </c>
      <c r="Q18" s="681"/>
      <c r="R18" s="681"/>
      <c r="S18" s="681"/>
      <c r="T18" s="62" t="s">
        <v>13</v>
      </c>
      <c r="U18"/>
      <c r="V18" s="300"/>
      <c r="W18"/>
      <c r="X18" s="211"/>
      <c r="Y18" s="674">
        <f>+ROUND(AH9,1)+ROUND(AH12,1)+ROUND(AH15,1)+AH18</f>
        <v>2635</v>
      </c>
      <c r="Z18" s="675"/>
      <c r="AA18" s="675"/>
      <c r="AB18" s="62" t="s">
        <v>4</v>
      </c>
      <c r="AC18" s="210"/>
      <c r="AD18" s="210"/>
      <c r="AE18" s="653"/>
      <c r="AH18" s="658">
        <f>+ROUND(AO18,1)+ROUND(AO21,1)</f>
        <v>2635</v>
      </c>
      <c r="AI18" s="645"/>
      <c r="AJ18" s="645"/>
      <c r="AK18" s="645"/>
      <c r="AL18" s="54" t="s">
        <v>13</v>
      </c>
      <c r="AM18" s="65"/>
      <c r="AO18" s="327">
        <f>+ROUND(AU16,1)+ROUND(AU17,1)+ROUND(AU18,1)</f>
        <v>2635</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12736</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11000</v>
      </c>
      <c r="E24" s="655"/>
      <c r="F24" s="655"/>
      <c r="G24" s="212" t="s">
        <v>198</v>
      </c>
      <c r="H24" s="644">
        <f>+F12</f>
        <v>15371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2635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9300</v>
      </c>
      <c r="E27" s="655"/>
      <c r="F27" s="655"/>
      <c r="G27" s="212" t="s">
        <v>198</v>
      </c>
      <c r="H27" s="644">
        <f>+Y21</f>
        <v>12736</v>
      </c>
      <c r="I27" s="645"/>
      <c r="J27" s="212" t="s">
        <v>198</v>
      </c>
      <c r="M27" s="653"/>
      <c r="P27" s="658">
        <f>+R30+ROUND(R33,1)</f>
        <v>0</v>
      </c>
      <c r="Q27" s="704"/>
      <c r="R27" s="704"/>
      <c r="S27" s="704"/>
      <c r="T27" s="54" t="s">
        <v>38</v>
      </c>
      <c r="U27" s="74"/>
      <c r="V27" s="74"/>
      <c r="Y27" s="72" t="s">
        <v>39</v>
      </c>
      <c r="Z27" s="75"/>
      <c r="AH27" s="63"/>
      <c r="AI27" s="63"/>
      <c r="AJ27" s="63"/>
      <c r="AK27" s="63"/>
      <c r="AL27" s="674">
        <f>+AH18+P27</f>
        <v>2635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1700</v>
      </c>
      <c r="E29" s="655"/>
      <c r="F29" s="655"/>
      <c r="G29" s="212" t="s">
        <v>198</v>
      </c>
      <c r="H29" s="644">
        <f>+AL27</f>
        <v>2635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1700</v>
      </c>
      <c r="E31" s="655"/>
      <c r="F31" s="655"/>
      <c r="G31" s="212" t="s">
        <v>198</v>
      </c>
      <c r="H31" s="644">
        <f>+AS24</f>
        <v>2635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4"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C19"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17.7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v>
      </c>
      <c r="E24" s="655"/>
      <c r="F24" s="655"/>
      <c r="G24" s="212" t="s">
        <v>198</v>
      </c>
      <c r="H24" s="644">
        <f>+F12</f>
        <v>17.7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17.7</v>
      </c>
      <c r="Q27" s="704"/>
      <c r="R27" s="704"/>
      <c r="S27" s="704"/>
      <c r="T27" s="54" t="s">
        <v>38</v>
      </c>
      <c r="U27" s="74"/>
      <c r="V27" s="74"/>
      <c r="Y27" s="72" t="s">
        <v>39</v>
      </c>
      <c r="Z27" s="75"/>
      <c r="AH27" s="63"/>
      <c r="AI27" s="63"/>
      <c r="AJ27" s="63"/>
      <c r="AK27" s="63"/>
      <c r="AL27" s="674">
        <f>+AH18+P27</f>
        <v>17.7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v>
      </c>
      <c r="E29" s="655"/>
      <c r="F29" s="655"/>
      <c r="G29" s="212" t="s">
        <v>198</v>
      </c>
      <c r="H29" s="644">
        <f>+AL27</f>
        <v>17.7</v>
      </c>
      <c r="I29" s="645"/>
      <c r="J29" s="212" t="s">
        <v>198</v>
      </c>
      <c r="M29" s="653"/>
      <c r="P29" s="66"/>
      <c r="Q29" s="158"/>
      <c r="R29" s="61" t="s">
        <v>183</v>
      </c>
      <c r="S29" s="699" t="s">
        <v>33</v>
      </c>
      <c r="T29" s="702"/>
      <c r="U29" s="702"/>
      <c r="V29" s="703"/>
      <c r="W29" s="58"/>
      <c r="X29" s="76"/>
      <c r="Y29" s="659" t="s">
        <v>258</v>
      </c>
      <c r="Z29" s="660"/>
      <c r="AA29" s="700">
        <v>17.7</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17.7</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東京エスオーシー株式会社　横浜工場</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2024-06-26T09:08:00Z</dcterms:created>
  <dcterms:modified xsi:type="dcterms:W3CDTF">2024-09-09T10:18:52Z</dcterms:modified>
</cp:coreProperties>
</file>