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990" tabRatio="808"/>
  </bookViews>
  <sheets>
    <sheet name="表紙" sheetId="95" r:id="rId1"/>
    <sheet name="ｲ.特管廃酸" sheetId="74" r:id="rId2"/>
    <sheet name="別紙" sheetId="94" r:id="rId3"/>
    <sheet name="ｱ.特管廃油" sheetId="2" r:id="rId4"/>
    <sheet name="ｳ.特管廃ｱﾙｶﾘ" sheetId="75" r:id="rId5"/>
    <sheet name="ｴ.感染性廃棄物" sheetId="76" r:id="rId6"/>
    <sheet name="ｵ.廃PCB等" sheetId="77" r:id="rId7"/>
    <sheet name="ｶ.PCB汚染物" sheetId="78" r:id="rId8"/>
    <sheet name="ｷ.PCB処理物" sheetId="85" r:id="rId9"/>
    <sheet name="ｸ.指定下水汚泥" sheetId="86" r:id="rId10"/>
    <sheet name="ｹ.有害鉱さい" sheetId="87" r:id="rId11"/>
    <sheet name="ｺ.廃石綿等" sheetId="88" r:id="rId12"/>
    <sheet name="ｻ.有害ばいじん" sheetId="89" r:id="rId13"/>
    <sheet name="ｼ.有害燃え殻" sheetId="79" r:id="rId14"/>
    <sheet name="ｽ.有害廃油" sheetId="81" r:id="rId15"/>
    <sheet name="ｾ.有害汚泥" sheetId="84" r:id="rId16"/>
    <sheet name="ｿ.有害廃酸" sheetId="82" r:id="rId17"/>
    <sheet name="ﾀ.有害廃ｱﾙｶﾘ" sheetId="80" r:id="rId18"/>
    <sheet name="ﾁ.廃水銀等" sheetId="99" r:id="rId19"/>
    <sheet name="印刷用表紙" sheetId="98" r:id="rId20"/>
  </sheets>
  <definedNames>
    <definedName name="_xlnm.Print_Area" localSheetId="3">ｱ.特管廃油!$B$2:$AW$34</definedName>
    <definedName name="_xlnm.Print_Area" localSheetId="1">ｲ.特管廃酸!$B$2:$AW$34</definedName>
    <definedName name="_xlnm.Print_Area" localSheetId="4">ｳ.特管廃ｱﾙｶﾘ!$B$2:$AW$34</definedName>
    <definedName name="_xlnm.Print_Area" localSheetId="5">ｴ.感染性廃棄物!$B$2:$AW$34</definedName>
    <definedName name="_xlnm.Print_Area" localSheetId="6">ｵ.廃PCB等!$B$2:$AW$34</definedName>
    <definedName name="_xlnm.Print_Area" localSheetId="7">ｶ.PCB汚染物!$B$2:$AW$34</definedName>
    <definedName name="_xlnm.Print_Area" localSheetId="8">ｷ.PCB処理物!$B$2:$AW$34</definedName>
    <definedName name="_xlnm.Print_Area" localSheetId="9">ｸ.指定下水汚泥!$B$2:$AW$34</definedName>
    <definedName name="_xlnm.Print_Area" localSheetId="10">ｹ.有害鉱さい!$B$2:$AW$34</definedName>
    <definedName name="_xlnm.Print_Area" localSheetId="11">ｺ.廃石綿等!$B$2:$AW$34</definedName>
    <definedName name="_xlnm.Print_Area" localSheetId="12">ｻ.有害ばいじん!$B$2:$AW$34</definedName>
    <definedName name="_xlnm.Print_Area" localSheetId="13">ｼ.有害燃え殻!$B$2:$AW$34</definedName>
    <definedName name="_xlnm.Print_Area" localSheetId="14">ｽ.有害廃油!$B$2:$AW$34</definedName>
    <definedName name="_xlnm.Print_Area" localSheetId="15">ｾ.有害汚泥!$B$2:$AW$34</definedName>
    <definedName name="_xlnm.Print_Area" localSheetId="16">ｿ.有害廃酸!$B$2:$AW$34</definedName>
    <definedName name="_xlnm.Print_Area" localSheetId="17">ﾀ.有害廃ｱﾙｶﾘ!$B$2:$AW$34</definedName>
    <definedName name="_xlnm.Print_Area" localSheetId="18">ﾁ.廃水銀等!$B$2:$AW$34</definedName>
    <definedName name="_xlnm.Print_Area" localSheetId="19">印刷用表紙!$C$3:$O$78</definedName>
    <definedName name="_xlnm.Print_Area" localSheetId="0">表紙!$C$26:$O$101</definedName>
    <definedName name="_xlnm.Print_Area" localSheetId="2">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<sst xmlns="http://schemas.openxmlformats.org/spreadsheetml/2006/main" count="2836" uniqueCount="437">
  <si>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</si>
  <si>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</si>
  <si>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</si>
  <si>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</si>
  <si>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</si>
  <si>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</si>
  <si>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</si>
  <si>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</si>
  <si>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</si>
  <si>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</si>
  <si>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</si>
  <si>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</si>
  <si>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</si>
  <si>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</si>
  <si>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</si>
  <si>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</si>
  <si>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</si>
  <si>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</si>
  <si>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</si>
  <si>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</si>
  <si>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</si>
  <si>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</si>
  <si>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</si>
  <si>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</si>
  <si>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</si>
  <si>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</si>
  <si>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</si>
  <si>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</si>
  <si>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</si>
  <si>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</si>
  <si>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</si>
  <si>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</si>
  <si>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</si>
  <si>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</si>
  <si>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</si>
  <si>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</si>
  <si>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</si>
  <si>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</si>
  <si>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</si>
  <si>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</si>
  <si>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</si>
  <si>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</si>
  <si>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</si>
  <si>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</si>
  <si>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</si>
  <si>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</si>
  <si>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</si>
  <si>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</si>
  <si>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</si>
  <si>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</si>
  <si>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</si>
  <si>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</si>
  <si>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</si>
  <si>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</si>
  <si>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</si>
  <si>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</si>
  <si>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</si>
  <si>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</si>
  <si>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</si>
  <si>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</si>
  <si>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</si>
  <si>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</si>
  <si>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</si>
  <si>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</si>
  <si>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</si>
  <si>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</si>
  <si>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</si>
  <si>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</si>
  <si>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</si>
  <si>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</si>
  <si>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</si>
  <si>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</si>
  <si>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</si>
  <si>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</si>
  <si>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</si>
  <si>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</si>
  <si>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</si>
  <si>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</si>
  <si>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</si>
  <si>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</si>
  <si>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</si>
  <si>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</si>
  <si>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</si>
  <si>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</si>
  <si>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</si>
  <si>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</si>
  <si>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</si>
  <si>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</si>
  <si>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</si>
  <si>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</si>
  <si>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</si>
  <si>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</si>
  <si>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</si>
  <si>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</si>
  <si>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</si>
  <si>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</si>
  <si>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</si>
  <si>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</si>
  <si>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</si>
  <si>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</si>
  <si>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</si>
  <si>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</si>
  <si>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</si>
  <si>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</si>
  <si>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</si>
  <si>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</si>
  <si>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</si>
  <si>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</si>
  <si>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</si>
  <si>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</si>
  <si>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</si>
  <si>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</si>
  <si>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</si>
  <si>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</si>
  <si>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</si>
  <si>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</si>
  <si>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</si>
  <si>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</si>
  <si>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</si>
  <si>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</si>
  <si>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</si>
  <si>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</si>
  <si>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</si>
  <si>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</si>
  <si>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</si>
  <si>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</si>
  <si>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</si>
  <si>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</si>
  <si>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</si>
  <si>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</si>
  <si>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</si>
  <si>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</si>
  <si>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</si>
  <si>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</si>
  <si>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</si>
  <si>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</si>
  <si>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</si>
  <si>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</si>
  <si>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</si>
  <si>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</si>
  <si>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</si>
  <si>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</si>
  <si>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</si>
  <si>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</si>
  <si>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</si>
  <si>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</si>
  <si>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</si>
  <si>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</si>
  <si>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</si>
  <si>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</si>
  <si>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</si>
  <si>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</si>
  <si>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</si>
  <si>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</si>
  <si>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</si>
  <si>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</si>
  <si>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</si>
  <si>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</si>
  <si>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</si>
  <si>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</si>
  <si>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</si>
  <si>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</si>
  <si>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</si>
  <si>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</si>
  <si>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</si>
  <si>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</si>
  <si>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</si>
  <si>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</si>
  <si>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</si>
  <si>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</si>
  <si>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</si>
  <si>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</si>
  <si>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</si>
  <si>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</si>
  <si>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</si>
  <si>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</si>
  <si>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</si>
  <si>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</si>
  <si>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</si>
  <si>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</si>
  <si>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</si>
  <si>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</si>
  <si>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</si>
  <si>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</si>
  <si>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</si>
  <si>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</si>
  <si>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</si>
  <si>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</si>
  <si>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</si>
  <si>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</si>
  <si>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</si>
  <si>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</si>
  <si>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</si>
  <si>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</si>
  <si>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</si>
  <si>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</si>
  <si>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</si>
  <si>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</si>
  <si>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</si>
  <si>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</si>
  <si>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</si>
  <si>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</si>
  <si>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</si>
  <si>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</si>
  <si>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</si>
  <si>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</si>
  <si>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</si>
  <si>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</si>
  <si>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</si>
  <si>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</si>
  <si>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</si>
  <si>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</si>
  <si>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</si>
  <si>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</si>
  <si>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</si>
  <si>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</si>
  <si>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</si>
  <si>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</si>
  <si>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</si>
  <si>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</si>
  <si>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</si>
  <si>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</si>
  <si>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</si>
  <si>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</si>
  <si>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</si>
  <si>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</si>
  <si>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</si>
  <si>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</si>
  <si>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</si>
  <si>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</si>
  <si>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</si>
  <si>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</si>
  <si>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</si>
  <si>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</si>
  <si>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</si>
  <si>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</si>
  <si>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</si>
  <si>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</si>
  <si>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</si>
  <si>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</si>
  <si>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</si>
  <si>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</si>
  <si>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</si>
  <si>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</si>
  <si>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</si>
  <si>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</si>
  <si>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</si>
  <si>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</si>
  <si>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</si>
  <si>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</si>
  <si>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</si>
  <si>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</si>
  <si>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</si>
  <si>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</si>
  <si>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</si>
  <si>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</si>
  <si>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</si>
  <si>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</si>
  <si>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</si>
  <si>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</si>
  <si>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</si>
  <si>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</si>
  <si>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</si>
  <si>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</si>
  <si>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</si>
  <si>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</si>
  <si>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</si>
  <si>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</si>
  <si>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</si>
  <si>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</si>
  <si>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</si>
  <si>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</si>
  <si>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</si>
  <si>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</si>
  <si>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</si>
  <si>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</si>
  <si>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</si>
  <si>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</si>
  <si>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</si>
  <si>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</si>
  <si>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</si>
  <si>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</si>
  <si>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</si>
  <si>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</si>
  <si>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</si>
  <si>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</si>
  <si>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</si>
  <si>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</si>
  <si>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</si>
  <si>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</si>
  <si>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</si>
  <si>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</si>
  <si>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</si>
  <si>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</si>
  <si>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</si>
  <si>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</si>
  <si>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</si>
  <si>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</si>
  <si>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</si>
  <si>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</si>
  <si>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</si>
  <si>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</si>
  <si>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</si>
  <si>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</si>
  <si>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</si>
  <si>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</si>
  <si>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</si>
  <si>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</si>
  <si>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</si>
  <si>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</si>
  <si>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</si>
  <si>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</si>
  <si>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</si>
  <si>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</si>
  <si>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</si>
  <si>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</si>
  <si>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</si>
  <si>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</si>
  <si>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</si>
  <si>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</si>
  <si>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</si>
  <si>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</si>
  <si>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</si>
  <si>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</si>
  <si>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</si>
  <si>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</si>
  <si>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</si>
  <si>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</si>
  <si>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</si>
  <si>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</si>
  <si>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</si>
  <si>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</si>
  <si>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</si>
  <si>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</si>
  <si>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</si>
  <si>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</si>
  <si>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</si>
  <si>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</si>
  <si>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</si>
  <si>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</si>
  <si>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</si>
  <si>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</si>
  <si>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</si>
  <si>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</si>
  <si>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</si>
  <si>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</si>
  <si>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</si>
  <si>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</si>
  <si>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</si>
  <si>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</si>
  <si>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</si>
  <si>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</si>
  <si>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</si>
  <si>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</si>
  <si>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</si>
  <si>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</si>
  <si>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</si>
  <si>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</si>
  <si>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</si>
  <si>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</si>
  <si>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</si>
  <si>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</si>
  <si>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</si>
  <si>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</si>
  <si>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</si>
  <si>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</si>
  <si>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</si>
  <si>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</si>
  <si>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</si>
  <si>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</si>
  <si>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</si>
  <si>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</si>
  <si>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</si>
  <si>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</si>
  <si>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</si>
  <si>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</si>
  <si>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</si>
  <si>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</si>
  <si>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</si>
  <si>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</si>
  <si>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</si>
  <si>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</si>
  <si>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</si>
  <si>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</si>
  <si>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</si>
  <si>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</si>
  <si>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</si>
  <si>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</si>
  <si>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</si>
  <si>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</si>
  <si>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</si>
  <si>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</si>
  <si>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</si>
  <si>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</si>
  <si>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</si>
  <si>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</si>
  <si>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</si>
  <si>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</si>
  <si>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</si>
  <si>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</si>
  <si>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</si>
  <si>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</si>
  <si>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</si>
  <si>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</si>
  <si>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</si>
  <si>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</si>
  <si>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</si>
  <si>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</si>
  <si>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</si>
  <si>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</si>
  <si>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</si>
  <si>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</si>
  <si>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</si>
  <si>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</si>
  <si>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</si>
  <si>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</si>
  <si>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</si>
  <si>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</si>
  <si>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</si>
  <si>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</si>
  <si>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</si>
  <si>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</si>
  <si>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</si>
  <si>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</si>
  <si>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</si>
  <si>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</si>
  <si>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</si>
  <si>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</si>
  <si>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トヨタウエインズグループサービス株式会社
矢島　一豊</t>
  </si>
  <si>
    <t>トヨタウエインズグループサービス株式会社　本牧センター</t>
  </si>
  <si>
    <t>045-623-7299</t>
  </si>
  <si>
    <t>横浜市長</t>
  </si>
  <si>
    <t>Ｒ－サービス業（他に分類されないもの）</t>
  </si>
  <si>
    <t>サービス業</t>
  </si>
  <si>
    <t>○</t>
  </si>
  <si>
    <t>045-623-7299</t>
    <phoneticPr fontId="3"/>
  </si>
  <si>
    <t>横浜市中区豊浦町5</t>
    <rPh sb="3" eb="5">
      <t>ナカク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</si>
</sst>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2" fillId="0" borderId="0" xfId="1" applyFont="1" applyAlignment="1">
      <alignment horizontal="center" vertical="center" textRotation="180" wrapText="1"/>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178" fontId="4" fillId="4" borderId="0" xfId="1" applyNumberFormat="1" applyFont="1" applyFill="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181" fontId="4" fillId="3" borderId="10" xfId="1" applyNumberFormat="1" applyFont="1" applyFill="1" applyBorder="1" applyAlignment="1" applyProtection="1">
      <alignment vertical="center" shrinkToFit="1"/>
      <protection locked="0"/>
    </xf>
    <xf numFmtId="38" fontId="4" fillId="0" borderId="108" xfId="1" applyFont="1" applyBorder="1" applyAlignment="1">
      <alignment horizontal="center" vertical="center" wrapText="1"/>
    </xf>
    <xf numFmtId="38" fontId="4" fillId="0" borderId="34" xfId="1" applyFont="1" applyBorder="1" applyAlignment="1">
      <alignment horizontal="center" vertical="center" wrapText="1"/>
    </xf>
    <xf numFmtId="38" fontId="5" fillId="0" borderId="0" xfId="1" applyFont="1" applyFill="1" applyAlignment="1">
      <alignment vertical="top"/>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4" fillId="0" borderId="109"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8" fillId="0" borderId="73" xfId="1" applyFont="1" applyBorder="1" applyAlignment="1">
      <alignment vertical="center" wrapText="1"/>
    </xf>
    <xf numFmtId="38" fontId="8" fillId="0" borderId="61"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10" fillId="0" borderId="0" xfId="1" applyFont="1" applyBorder="1" applyAlignment="1">
      <alignment vertical="top" wrapTex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9"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4" borderId="19" xfId="1" applyNumberFormat="1" applyFont="1" applyFill="1" applyBorder="1" applyAlignment="1">
      <alignment vertical="center" shrinkToFit="1"/>
    </xf>
    <xf numFmtId="38" fontId="15" fillId="0" borderId="0" xfId="1" applyFont="1" applyAlignment="1">
      <alignment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38" fontId="4" fillId="0" borderId="0" xfId="1" applyFont="1" applyFill="1" applyAlignment="1">
      <alignment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49" fontId="2"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0" fillId="3" borderId="10" xfId="1" applyNumberFormat="1" applyFont="1" applyFill="1" applyBorder="1" applyAlignment="1" applyProtection="1">
      <alignment vertical="center" shrinkToFit="1"/>
      <protection locked="0"/>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38" fontId="27" fillId="0" borderId="0" xfId="1" applyFont="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3" borderId="111" xfId="1" applyNumberFormat="1" applyFont="1" applyFill="1" applyBorder="1" applyAlignment="1" applyProtection="1">
      <alignment vertical="center" shrinkToFit="1"/>
      <protection locked="0"/>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49" fontId="0" fillId="0" borderId="37" xfId="1" applyNumberFormat="1" applyFont="1" applyFill="1" applyBorder="1" applyAlignment="1">
      <alignment horizontal="center"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2" zoomScaleNormal="100" zoomScaleSheetLayoutView="100" workbookViewId="0">
      <selection activeCell="U49" sqref="U49"/>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434</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v>45435</v>
      </c>
      <c r="M34" s="460"/>
      <c r="N34" s="460"/>
      <c r="O34" s="461"/>
      <c r="Q34" s="15"/>
      <c r="R34" s="15"/>
      <c r="S34" s="15"/>
    </row>
    <row r="35" spans="1:19" ht="13.5">
      <c r="C35" s="76"/>
      <c r="O35" s="78"/>
      <c r="Q35" s="15"/>
      <c r="R35" s="15"/>
      <c r="S35" s="15"/>
    </row>
    <row r="36" spans="1:19" ht="13.5">
      <c r="C36" s="479" t="s">
        <v>431</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436</v>
      </c>
      <c r="K39" s="450"/>
      <c r="L39" s="451"/>
      <c r="M39" s="451"/>
      <c r="N39" s="451"/>
      <c r="O39" s="452"/>
      <c r="Q39" s="15"/>
      <c r="R39" s="15"/>
    </row>
    <row r="40" spans="1:19" ht="26.25" customHeight="1">
      <c r="C40" s="76"/>
      <c r="H40" s="18" t="s">
        <v>7</v>
      </c>
      <c r="I40" s="18"/>
      <c r="J40" s="450" t="s">
        <v>428</v>
      </c>
      <c r="K40" s="450"/>
      <c r="L40" s="451"/>
      <c r="M40" s="451"/>
      <c r="N40" s="451"/>
      <c r="O40" s="452"/>
    </row>
    <row r="41" spans="1:19">
      <c r="C41" s="76"/>
      <c r="J41" s="16" t="s">
        <v>8</v>
      </c>
      <c r="O41" s="77"/>
    </row>
    <row r="42" spans="1:19">
      <c r="C42" s="76"/>
      <c r="J42" s="19" t="s">
        <v>9</v>
      </c>
      <c r="K42" s="19"/>
      <c r="L42" s="496" t="s">
        <v>430</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429</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2882</v>
      </c>
      <c r="N48" s="466"/>
      <c r="O48" s="467"/>
    </row>
    <row r="49" spans="3:21" ht="18.75" customHeight="1">
      <c r="C49" s="417" t="s">
        <v>11</v>
      </c>
      <c r="D49" s="445"/>
      <c r="E49" s="446"/>
      <c r="F49" s="475" t="s">
        <v>436</v>
      </c>
      <c r="G49" s="476"/>
      <c r="H49" s="476"/>
      <c r="I49" s="476"/>
      <c r="J49" s="476"/>
      <c r="K49" s="476"/>
      <c r="L49" s="115" t="s">
        <v>134</v>
      </c>
      <c r="M49" s="367"/>
      <c r="N49" s="468" t="s">
        <v>435</v>
      </c>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432</v>
      </c>
      <c r="G52" s="482"/>
      <c r="H52" s="482"/>
      <c r="I52" s="482"/>
      <c r="J52" s="25" t="s">
        <v>47</v>
      </c>
      <c r="K52" s="25"/>
      <c r="L52" s="483" t="s">
        <v>433</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c r="M55" s="492"/>
      <c r="N55" s="370" t="s">
        <v>348</v>
      </c>
      <c r="O55" s="357"/>
      <c r="Q55" s="21"/>
    </row>
    <row r="56" spans="3:21" ht="19.5" customHeight="1">
      <c r="C56" s="288"/>
      <c r="D56" s="519"/>
      <c r="E56" s="520"/>
      <c r="F56" s="486" t="s">
        <v>349</v>
      </c>
      <c r="G56" s="487"/>
      <c r="H56" s="488"/>
      <c r="I56" s="518" t="s">
        <v>350</v>
      </c>
      <c r="J56" s="489"/>
      <c r="K56" s="489"/>
      <c r="L56" s="491">
        <v>2326</v>
      </c>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28</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310</v>
      </c>
      <c r="I63" s="216" t="s">
        <v>4</v>
      </c>
      <c r="J63" s="439" t="s">
        <v>228</v>
      </c>
      <c r="K63" s="440"/>
      <c r="L63" s="441"/>
      <c r="M63" s="437">
        <f>+別紙!X14</f>
        <v>310</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f>+別紙!X16</f>
        <v>310</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320.85000000000002</v>
      </c>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280.18</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B8" zoomScaleNormal="100" workbookViewId="0">
      <selection activeCell="F15" sqref="F15:H15"/>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249</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280.18</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310</v>
      </c>
      <c r="E24" s="544"/>
      <c r="F24" s="544"/>
      <c r="G24" s="182" t="s">
        <v>158</v>
      </c>
      <c r="H24" s="528">
        <f>+F12</f>
        <v>280.18</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280.18</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280.18</v>
      </c>
      <c r="Q27" s="584"/>
      <c r="R27" s="584"/>
      <c r="S27" s="584"/>
      <c r="T27" s="42" t="s">
        <v>38</v>
      </c>
      <c r="U27" s="62"/>
      <c r="V27" s="62"/>
      <c r="Y27" s="60" t="s">
        <v>39</v>
      </c>
      <c r="Z27" s="63"/>
      <c r="AH27" s="51"/>
      <c r="AI27" s="51"/>
      <c r="AJ27" s="51"/>
      <c r="AK27" s="51"/>
      <c r="AL27" s="548">
        <f>+AH18+P27</f>
        <v>280.18</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v>280.18</v>
      </c>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310</v>
      </c>
      <c r="E29" s="544"/>
      <c r="F29" s="544"/>
      <c r="G29" s="182" t="s">
        <v>158</v>
      </c>
      <c r="H29" s="528">
        <f>+AL27</f>
        <v>280.18</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280.18</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310</v>
      </c>
      <c r="E31" s="544"/>
      <c r="F31" s="544"/>
      <c r="G31" s="182" t="s">
        <v>158</v>
      </c>
      <c r="H31" s="528">
        <f>+AS24</f>
        <v>280.18</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C15" sqref="C15:H15"/>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35" t="s">
        <v>277</v>
      </c>
      <c r="C3" s="635"/>
      <c r="D3" s="635"/>
      <c r="E3" s="635"/>
      <c r="F3" s="635"/>
      <c r="G3" s="100"/>
      <c r="H3" s="100"/>
      <c r="I3" s="100"/>
      <c r="J3" s="100"/>
      <c r="K3" s="100"/>
      <c r="U3"/>
      <c r="V3"/>
      <c r="W3"/>
      <c r="X3" s="101"/>
    </row>
    <row r="4" spans="2:24" ht="14.1" customHeight="1">
      <c r="B4" s="635"/>
      <c r="C4" s="635"/>
      <c r="D4" s="635"/>
      <c r="E4" s="635"/>
      <c r="F4" s="635"/>
      <c r="G4" s="100"/>
      <c r="H4" s="100"/>
      <c r="I4" s="100"/>
      <c r="J4" s="100"/>
      <c r="K4" s="100"/>
      <c r="V4" s="623" t="s">
        <v>297</v>
      </c>
      <c r="W4" s="102" t="s">
        <v>87</v>
      </c>
      <c r="X4" s="103" t="s">
        <v>88</v>
      </c>
    </row>
    <row r="5" spans="2:24" ht="14.1" customHeight="1" thickBot="1">
      <c r="C5" s="100"/>
      <c r="D5" s="100"/>
      <c r="E5" s="100"/>
      <c r="F5" s="100"/>
      <c r="G5" s="100"/>
      <c r="H5" s="100"/>
      <c r="I5" s="100"/>
      <c r="J5" s="100"/>
      <c r="K5" s="100"/>
      <c r="V5" s="624"/>
      <c r="W5" s="104" t="str">
        <f>+表紙!N28</f>
        <v>○</v>
      </c>
      <c r="X5" s="104" t="str">
        <f>+表紙!O28</f>
        <v>　</v>
      </c>
    </row>
    <row r="6" spans="2:24" ht="15" customHeight="1" thickBot="1">
      <c r="B6" s="154" t="s">
        <v>79</v>
      </c>
      <c r="C6" s="154"/>
      <c r="D6" s="154"/>
      <c r="E6" s="154"/>
      <c r="F6" s="154"/>
      <c r="G6" s="154"/>
      <c r="H6" s="154"/>
      <c r="I6" s="154"/>
      <c r="J6" s="154"/>
      <c r="K6" s="154"/>
      <c r="L6" s="85"/>
      <c r="M6" s="622"/>
      <c r="N6" s="622"/>
      <c r="O6" s="85" t="s">
        <v>77</v>
      </c>
      <c r="P6" s="625" t="str">
        <f>+表紙!F47</f>
        <v>トヨタウエインズグループサービス株式会社　本牧センター</v>
      </c>
      <c r="Q6" s="625"/>
      <c r="R6" s="625"/>
      <c r="S6" s="625"/>
      <c r="T6" s="625"/>
      <c r="U6" s="625"/>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36" t="s">
        <v>172</v>
      </c>
      <c r="D9" s="636"/>
      <c r="E9" s="636"/>
      <c r="F9" s="637"/>
      <c r="G9" s="312">
        <f>IF(OR(ｱ.特管廃油!D24&gt;0,ｱ.特管廃油!D24&lt;0),ｱ.特管廃油!D24,IF(G$19&gt;0,"0",0))</f>
        <v>0</v>
      </c>
      <c r="H9" s="312">
        <f>IF(OR(ｲ.特管廃酸!D24&gt;0,ｲ.特管廃酸!D24&lt;0),ｲ.特管廃酸!D24,IF(H$19&gt;0,"0",0))</f>
        <v>310</v>
      </c>
      <c r="I9" s="312">
        <f>IF(OR(ｳ.特管廃ｱﾙｶﾘ!D24&gt;0,ｳ.特管廃ｱﾙｶﾘ!D24&lt;0),ｳ.特管廃ｱﾙｶﾘ!D24,IF(I$19&gt;0,"0",0))</f>
        <v>0</v>
      </c>
      <c r="J9" s="312">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310</v>
      </c>
    </row>
    <row r="10" spans="2:24" ht="24" customHeight="1">
      <c r="B10" s="158" t="s">
        <v>327</v>
      </c>
      <c r="C10" s="628" t="s">
        <v>244</v>
      </c>
      <c r="D10" s="628"/>
      <c r="E10" s="628"/>
      <c r="F10" s="629"/>
      <c r="G10" s="314">
        <f>IF(OR(ｱ.特管廃油!D25&gt;0,ｱ.特管廃油!D25&lt;0),ｱ.特管廃油!D25,IF(G$19&gt;0,"0",0))</f>
        <v>0</v>
      </c>
      <c r="H10" s="314" t="str">
        <f>IF(OR(ｲ.特管廃酸!D25&gt;0,ｲ.特管廃酸!D25&lt;0),ｲ.特管廃酸!D25,IF(H$19&gt;0,"0",0))</f>
        <v>0</v>
      </c>
      <c r="I10" s="314">
        <f>IF(OR(ｳ.特管廃ｱﾙｶﾘ!D25&gt;0,ｳ.特管廃ｱﾙｶﾘ!D25&lt;0),ｳ.特管廃ｱﾙｶﾘ!D25,IF(I$19&gt;0,"0",0))</f>
        <v>0</v>
      </c>
      <c r="J10" s="314">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0" t="s">
        <v>245</v>
      </c>
      <c r="D11" s="630"/>
      <c r="E11" s="630"/>
      <c r="F11" s="631"/>
      <c r="G11" s="316">
        <f>IF(OR(ｱ.特管廃油!D26&gt;0,ｱ.特管廃油!D26&lt;0),ｱ.特管廃油!D26,IF(G$19&gt;0,"0",0))</f>
        <v>0</v>
      </c>
      <c r="H11" s="316" t="str">
        <f>IF(OR(ｲ.特管廃酸!D26&gt;0,ｲ.特管廃酸!D26&lt;0),ｲ.特管廃酸!D26,IF(H$19&gt;0,"0",0))</f>
        <v>0</v>
      </c>
      <c r="I11" s="316">
        <f>IF(OR(ｳ.特管廃ｱﾙｶﾘ!D26&gt;0,ｳ.特管廃ｱﾙｶﾘ!D26&lt;0),ｳ.特管廃ｱﾙｶﾘ!D26,IF(I$19&gt;0,"0",0))</f>
        <v>0</v>
      </c>
      <c r="J11" s="316">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0" t="s">
        <v>246</v>
      </c>
      <c r="D12" s="630"/>
      <c r="E12" s="630"/>
      <c r="F12" s="631"/>
      <c r="G12" s="316">
        <f>IF(OR(ｱ.特管廃油!D27&gt;0,ｱ.特管廃油!D27&lt;0),ｱ.特管廃油!D27,IF(G$19&gt;0,"0",0))</f>
        <v>0</v>
      </c>
      <c r="H12" s="316" t="str">
        <f>IF(OR(ｲ.特管廃酸!D27&gt;0,ｲ.特管廃酸!D27&lt;0),ｲ.特管廃酸!D27,IF(H$19&gt;0,"0",0))</f>
        <v>0</v>
      </c>
      <c r="I12" s="316">
        <f>IF(OR(ｳ.特管廃ｱﾙｶﾘ!D27&gt;0,ｳ.特管廃ｱﾙｶﾘ!D27&lt;0),ｳ.特管廃ｱﾙｶﾘ!D27,IF(I$19&gt;0,"0",0))</f>
        <v>0</v>
      </c>
      <c r="J12" s="316">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2" t="s">
        <v>247</v>
      </c>
      <c r="D13" s="633"/>
      <c r="E13" s="633"/>
      <c r="F13" s="634"/>
      <c r="G13" s="316">
        <f>IF(OR(ｱ.特管廃油!D28&gt;0,ｱ.特管廃油!D28&lt;0),ｱ.特管廃油!D28,IF(G$19&gt;0,"0",0))</f>
        <v>0</v>
      </c>
      <c r="H13" s="316" t="str">
        <f>IF(OR(ｲ.特管廃酸!D28&gt;0,ｲ.特管廃酸!D28&lt;0),ｲ.特管廃酸!D28,IF(H$19&gt;0,"0",0))</f>
        <v>0</v>
      </c>
      <c r="I13" s="316">
        <f>IF(OR(ｳ.特管廃ｱﾙｶﾘ!D28&gt;0,ｳ.特管廃ｱﾙｶﾘ!D28&lt;0),ｳ.特管廃ｱﾙｶﾘ!D28,IF(I$19&gt;0,"0",0))</f>
        <v>0</v>
      </c>
      <c r="J13" s="316">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0" t="s">
        <v>181</v>
      </c>
      <c r="D14" s="630"/>
      <c r="E14" s="630"/>
      <c r="F14" s="631"/>
      <c r="G14" s="316">
        <f>IF(OR(ｱ.特管廃油!D29&gt;0,ｱ.特管廃油!D29&lt;0),ｱ.特管廃油!D29,IF(G$19&gt;0,"0",0))</f>
        <v>0</v>
      </c>
      <c r="H14" s="316">
        <f>IF(OR(ｲ.特管廃酸!D29&gt;0,ｲ.特管廃酸!D29&lt;0),ｲ.特管廃酸!D29,IF(H$19&gt;0,"0",0))</f>
        <v>310</v>
      </c>
      <c r="I14" s="316">
        <f>IF(OR(ｳ.特管廃ｱﾙｶﾘ!D29&gt;0,ｳ.特管廃ｱﾙｶﾘ!D29&lt;0),ｳ.特管廃ｱﾙｶﾘ!D29,IF(I$19&gt;0,"0",0))</f>
        <v>0</v>
      </c>
      <c r="J14" s="316">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310</v>
      </c>
    </row>
    <row r="15" spans="2:24" ht="24" customHeight="1">
      <c r="B15" s="158" t="s">
        <v>184</v>
      </c>
      <c r="C15" s="630" t="s">
        <v>182</v>
      </c>
      <c r="D15" s="630"/>
      <c r="E15" s="630"/>
      <c r="F15" s="631"/>
      <c r="G15" s="316">
        <f>IF(OR(ｱ.特管廃油!D30&gt;0,ｱ.特管廃油!D30&lt;0),ｱ.特管廃油!D30,IF(G$19&gt;0,"0",0))</f>
        <v>0</v>
      </c>
      <c r="H15" s="316" t="str">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0" t="s">
        <v>183</v>
      </c>
      <c r="D16" s="630"/>
      <c r="E16" s="630"/>
      <c r="F16" s="631"/>
      <c r="G16" s="316">
        <f>IF(OR(ｱ.特管廃油!D31&gt;0,ｱ.特管廃油!D31&lt;0),ｱ.特管廃油!D31,IF(G$19&gt;0,"0",0))</f>
        <v>0</v>
      </c>
      <c r="H16" s="316">
        <f>IF(OR(ｲ.特管廃酸!D31&gt;0,ｲ.特管廃酸!D31&lt;0),ｲ.特管廃酸!D31,IF(H$19&gt;0,"0",0))</f>
        <v>310</v>
      </c>
      <c r="I16" s="316">
        <f>IF(OR(ｳ.特管廃ｱﾙｶﾘ!D31&gt;0,ｳ.特管廃ｱﾙｶﾘ!D31&lt;0),ｳ.特管廃ｱﾙｶﾘ!D31,IF(I$19&gt;0,"0",0))</f>
        <v>0</v>
      </c>
      <c r="J16" s="316">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310</v>
      </c>
    </row>
    <row r="17" spans="2:24" ht="24" customHeight="1">
      <c r="B17" s="158"/>
      <c r="C17" s="630" t="s">
        <v>400</v>
      </c>
      <c r="D17" s="630"/>
      <c r="E17" s="630"/>
      <c r="F17" s="631"/>
      <c r="G17" s="316">
        <f>IF(OR(ｱ.特管廃油!D32&gt;0,ｱ.特管廃油!D32&lt;0),ｱ.特管廃油!D32,IF(G$19&gt;0,"0",0))</f>
        <v>0</v>
      </c>
      <c r="H17" s="316" t="str">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26" t="s">
        <v>403</v>
      </c>
      <c r="E18" s="626"/>
      <c r="F18" s="627"/>
      <c r="G18" s="319">
        <f>IF(OR(ｱ.特管廃油!D33&gt;0,ｱ.特管廃油!D33&lt;0),ｱ.特管廃油!D33,IF(G$19&gt;0,"0",0))</f>
        <v>0</v>
      </c>
      <c r="H18" s="319" t="str">
        <f>IF(OR(ｲ.特管廃酸!D33&gt;0,ｲ.特管廃酸!D33&lt;0),ｲ.特管廃酸!D33,IF(H$19&gt;0,"0",0))</f>
        <v>0</v>
      </c>
      <c r="I18" s="319">
        <f>IF(OR(ｳ.特管廃ｱﾙｶﾘ!D33&gt;0,ｳ.特管廃ｱﾙｶﾘ!D33&lt;0),ｳ.特管廃ｱﾙｶﾘ!D33,IF(I$19&gt;0,"0",0))</f>
        <v>0</v>
      </c>
      <c r="J18" s="319">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44" t="s">
        <v>302</v>
      </c>
      <c r="E19" s="644"/>
      <c r="F19" s="645"/>
      <c r="G19" s="322">
        <f t="shared" ref="G19:V19" si="1">+G37+G25+G23+G22+G21-G20</f>
        <v>0</v>
      </c>
      <c r="H19" s="322">
        <f t="shared" si="1"/>
        <v>280.18</v>
      </c>
      <c r="I19" s="322">
        <f t="shared" si="1"/>
        <v>0</v>
      </c>
      <c r="J19" s="322">
        <f t="shared" si="1"/>
        <v>0</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280.18</v>
      </c>
    </row>
    <row r="20" spans="2:24" ht="24" customHeight="1" thickBot="1">
      <c r="B20" s="156"/>
      <c r="C20" s="205" t="s">
        <v>173</v>
      </c>
      <c r="D20" s="646" t="s">
        <v>174</v>
      </c>
      <c r="E20" s="646"/>
      <c r="F20" s="647"/>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48" t="s">
        <v>215</v>
      </c>
      <c r="F21" s="649"/>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2" t="s">
        <v>282</v>
      </c>
      <c r="F22" s="643"/>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38" t="s">
        <v>216</v>
      </c>
      <c r="F23" s="639"/>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0" t="s">
        <v>203</v>
      </c>
      <c r="F25" s="641"/>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57" t="s">
        <v>136</v>
      </c>
      <c r="D26" s="365" t="s">
        <v>21</v>
      </c>
      <c r="E26" s="650" t="s">
        <v>218</v>
      </c>
      <c r="F26" s="651"/>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57"/>
      <c r="D27" s="161" t="s">
        <v>25</v>
      </c>
      <c r="E27" s="650" t="s">
        <v>219</v>
      </c>
      <c r="F27" s="651"/>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58"/>
      <c r="D28" s="654"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58"/>
      <c r="D29" s="655"/>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58"/>
      <c r="D30" s="656"/>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58"/>
      <c r="D31" s="113" t="s">
        <v>140</v>
      </c>
      <c r="E31" s="650" t="s">
        <v>223</v>
      </c>
      <c r="F31" s="651"/>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2" t="s">
        <v>135</v>
      </c>
      <c r="D37" s="113" t="s">
        <v>141</v>
      </c>
      <c r="E37" s="659" t="s">
        <v>176</v>
      </c>
      <c r="F37" s="660"/>
      <c r="G37" s="346">
        <f t="shared" ref="G37:V37" si="7">+G38+G42</f>
        <v>0</v>
      </c>
      <c r="H37" s="346">
        <f t="shared" si="7"/>
        <v>280.18</v>
      </c>
      <c r="I37" s="346">
        <f t="shared" si="7"/>
        <v>0</v>
      </c>
      <c r="J37" s="346">
        <f t="shared" si="7"/>
        <v>0</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280.18</v>
      </c>
    </row>
    <row r="38" spans="2:24" ht="24" customHeight="1">
      <c r="B38" s="156"/>
      <c r="C38" s="652"/>
      <c r="D38" s="195"/>
      <c r="E38" s="193" t="s">
        <v>195</v>
      </c>
      <c r="F38" s="360"/>
      <c r="G38" s="340">
        <f t="shared" ref="G38:V38" si="8">SUM(G39:G41)</f>
        <v>0</v>
      </c>
      <c r="H38" s="340">
        <f t="shared" si="8"/>
        <v>280.18</v>
      </c>
      <c r="I38" s="340">
        <f t="shared" si="8"/>
        <v>0</v>
      </c>
      <c r="J38" s="340">
        <f t="shared" si="8"/>
        <v>0</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280.18</v>
      </c>
    </row>
    <row r="39" spans="2:24" ht="24" customHeight="1">
      <c r="B39" s="156"/>
      <c r="C39" s="652"/>
      <c r="D39" s="196"/>
      <c r="E39" s="191"/>
      <c r="F39" s="189" t="s">
        <v>175</v>
      </c>
      <c r="G39" s="342">
        <f>+ｱ.特管廃油!$AA$28</f>
        <v>0</v>
      </c>
      <c r="H39" s="342">
        <f>+ｲ.特管廃酸!$AA$28</f>
        <v>280.18</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280.18</v>
      </c>
    </row>
    <row r="40" spans="2:24" ht="24" customHeight="1">
      <c r="B40" s="156"/>
      <c r="C40" s="652"/>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0</v>
      </c>
    </row>
    <row r="41" spans="2:24" ht="24" customHeight="1">
      <c r="B41" s="156"/>
      <c r="C41" s="652"/>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3"/>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3" t="s">
        <v>224</v>
      </c>
      <c r="E43" s="663"/>
      <c r="F43" s="664"/>
      <c r="G43" s="348">
        <f>+ｱ.特管廃油!$AL$27</f>
        <v>0</v>
      </c>
      <c r="H43" s="348">
        <f>+ｲ.特管廃酸!$AL$27</f>
        <v>280.18</v>
      </c>
      <c r="I43" s="348">
        <f>+ｳ.特管廃ｱﾙｶﾘ!$AL$27</f>
        <v>0</v>
      </c>
      <c r="J43" s="348">
        <f>+ｴ.感染性廃棄物!$AL$27</f>
        <v>0</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280.18</v>
      </c>
    </row>
    <row r="44" spans="2:24" ht="24" customHeight="1">
      <c r="B44" s="156"/>
      <c r="C44" s="163"/>
      <c r="D44" s="161" t="s">
        <v>150</v>
      </c>
      <c r="E44" s="650" t="s">
        <v>178</v>
      </c>
      <c r="F44" s="651"/>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2" t="s">
        <v>179</v>
      </c>
      <c r="F45" s="643"/>
      <c r="G45" s="352">
        <f>+ｱ.特管廃油!$AS$24</f>
        <v>0</v>
      </c>
      <c r="H45" s="352">
        <f>+ｲ.特管廃酸!$AS$24</f>
        <v>280.18</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280.18</v>
      </c>
    </row>
    <row r="46" spans="2:24" ht="24" customHeight="1">
      <c r="B46" s="156"/>
      <c r="C46" s="163"/>
      <c r="D46" s="358" t="s">
        <v>154</v>
      </c>
      <c r="E46" s="633" t="s">
        <v>404</v>
      </c>
      <c r="F46" s="634"/>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1" t="s">
        <v>405</v>
      </c>
      <c r="F47" s="662"/>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590.18000000000006</v>
      </c>
      <c r="I55" s="385">
        <f t="shared" si="9"/>
        <v>0</v>
      </c>
      <c r="J55" s="385">
        <f t="shared" si="9"/>
        <v>0</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590.18000000000006</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F15" sqref="F15:H15"/>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47" t="s">
        <v>277</v>
      </c>
      <c r="C2" s="547"/>
      <c r="D2" s="547"/>
      <c r="E2" s="547"/>
      <c r="F2" s="547"/>
      <c r="G2" s="547"/>
      <c r="H2" s="547"/>
      <c r="I2" s="547"/>
      <c r="J2" s="547"/>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47"/>
      <c r="C3" s="547"/>
      <c r="D3" s="547"/>
      <c r="E3" s="547"/>
      <c r="F3" s="547"/>
      <c r="G3" s="547"/>
      <c r="H3" s="547"/>
      <c r="I3" s="547"/>
      <c r="J3" s="547"/>
      <c r="K3"/>
      <c r="L3"/>
      <c r="M3"/>
      <c r="N3"/>
      <c r="O3"/>
      <c r="P3"/>
      <c r="Q3"/>
      <c r="R3"/>
      <c r="S3"/>
      <c r="T3"/>
      <c r="U3"/>
      <c r="V3"/>
      <c r="W3"/>
      <c r="X3"/>
      <c r="Y3"/>
      <c r="Z3" s="40"/>
      <c r="AA3" s="40"/>
      <c r="AB3" s="596"/>
      <c r="AC3" s="668"/>
      <c r="AD3" s="668"/>
      <c r="AE3" s="84"/>
      <c r="AF3" s="98"/>
      <c r="AG3" s="98"/>
      <c r="AH3" s="98"/>
      <c r="AI3" s="98"/>
      <c r="AJ3" s="98"/>
      <c r="AK3" s="98"/>
      <c r="AL3" s="98"/>
      <c r="AM3" s="98"/>
      <c r="AN3" s="98"/>
      <c r="AO3" s="98"/>
      <c r="AP3" s="667" t="s">
        <v>298</v>
      </c>
      <c r="AQ3" s="602"/>
      <c r="AR3" s="603"/>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4"/>
      <c r="AQ4" s="605"/>
      <c r="AR4" s="606"/>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69" t="s">
        <v>81</v>
      </c>
      <c r="AA5" s="669"/>
      <c r="AB5" s="670"/>
      <c r="AC5" s="670"/>
      <c r="AD5" s="670"/>
      <c r="AE5" s="84" t="s">
        <v>75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62" t="s">
        <v>278</v>
      </c>
      <c r="C7" s="563"/>
      <c r="D7" s="565" t="s">
        <v>248</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1"/>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82"/>
      <c r="AF10" s="54"/>
      <c r="AN10" s="51"/>
      <c r="AO10" s="51"/>
      <c r="AP10" s="51"/>
      <c r="AQ10" s="51"/>
      <c r="AR10" s="51"/>
      <c r="AS10"/>
      <c r="AT10"/>
      <c r="AU10"/>
      <c r="AV10"/>
      <c r="AW10" s="381"/>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1"/>
    </row>
    <row r="12" spans="2:49" ht="24.75" customHeight="1" thickTop="1" thickBot="1">
      <c r="F12" s="548">
        <f>+ROUND(P12,2)+ROUND(P15,2)+ROUND(P18,2)+ROUND(P24,2)+P27-ROUND(F15,2)</f>
        <v>0</v>
      </c>
      <c r="G12" s="549"/>
      <c r="H12" s="549"/>
      <c r="I12" s="222" t="s">
        <v>189</v>
      </c>
      <c r="J12" s="51"/>
      <c r="K12" s="52"/>
      <c r="L12" s="51"/>
      <c r="M12" s="538"/>
      <c r="N12" s="53"/>
      <c r="P12" s="569"/>
      <c r="Q12" s="590"/>
      <c r="R12" s="590"/>
      <c r="S12" s="590"/>
      <c r="T12" s="50" t="s">
        <v>22</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1"/>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40" t="s">
        <v>23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1"/>
    </row>
    <row r="15" spans="2:49" ht="24.75" customHeight="1" thickBot="1">
      <c r="F15" s="550"/>
      <c r="G15" s="551"/>
      <c r="H15" s="551"/>
      <c r="I15" s="42" t="s">
        <v>189</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1"/>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31</v>
      </c>
      <c r="AT16" s="586"/>
      <c r="AU16" s="223"/>
      <c r="AV16" s="42" t="s">
        <v>13</v>
      </c>
      <c r="AW16" s="381"/>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1"/>
    </row>
    <row r="18" spans="2:49" ht="27" customHeight="1" thickBot="1">
      <c r="K18" s="54"/>
      <c r="L18" s="51"/>
      <c r="M18" s="538"/>
      <c r="N18" s="54"/>
      <c r="P18" s="569"/>
      <c r="Q18" s="590"/>
      <c r="R18" s="590"/>
      <c r="S18" s="590"/>
      <c r="T18" s="50" t="s">
        <v>14</v>
      </c>
      <c r="U18"/>
      <c r="V18" s="227"/>
      <c r="W18"/>
      <c r="X18" s="181"/>
      <c r="Y18" s="548">
        <f>+ROUND(AH9,2)+ROUND(AH12,2)+ROUND(AH15,2)+AH18</f>
        <v>0</v>
      </c>
      <c r="Z18" s="549"/>
      <c r="AA18" s="549"/>
      <c r="AB18" s="50" t="s">
        <v>4</v>
      </c>
      <c r="AC18" s="179"/>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665"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666"/>
    </row>
    <row r="20" spans="2:49" ht="27" customHeight="1" thickTop="1" thickBot="1">
      <c r="K20" s="54"/>
      <c r="L20" s="51"/>
      <c r="M20" s="538"/>
      <c r="N20" s="54"/>
      <c r="P20" s="43" t="s">
        <v>48</v>
      </c>
      <c r="Q20" s="535" t="s">
        <v>208</v>
      </c>
      <c r="R20" s="535"/>
      <c r="S20" s="535"/>
      <c r="T20" s="536"/>
      <c r="U20" s="122"/>
      <c r="V20" s="228"/>
      <c r="W20" s="230"/>
      <c r="X20" s="231"/>
      <c r="Y20" s="125" t="s">
        <v>25</v>
      </c>
      <c r="Z20" s="535" t="s">
        <v>209</v>
      </c>
      <c r="AA20" s="535"/>
      <c r="AB20" s="536"/>
      <c r="AC20" s="51"/>
      <c r="AD20" s="51"/>
      <c r="AE20" s="538"/>
      <c r="AG20" s="51"/>
      <c r="AH20" s="51"/>
      <c r="AI20" s="54"/>
      <c r="AJ20" s="51"/>
      <c r="AK20" s="51"/>
      <c r="AL20" s="136"/>
      <c r="AM20" s="54"/>
      <c r="AN20" s="235"/>
      <c r="AO20" s="568" t="s">
        <v>187</v>
      </c>
      <c r="AP20" s="541"/>
      <c r="AQ20" s="178"/>
      <c r="AR20" s="51"/>
      <c r="AS20" s="56"/>
      <c r="AT20" s="56"/>
      <c r="AW20" s="666"/>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2"/>
      <c r="V21" s="122"/>
      <c r="W21" s="122"/>
      <c r="X21" s="122"/>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1"/>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1"/>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34</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1"/>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141</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1"/>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1"/>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3" t="s">
        <v>165</v>
      </c>
      <c r="C29" s="534"/>
      <c r="D29" s="544">
        <v>0</v>
      </c>
      <c r="E29" s="544"/>
      <c r="F29" s="544"/>
      <c r="G29" s="182" t="s">
        <v>158</v>
      </c>
      <c r="H29" s="528">
        <f>+AL27</f>
        <v>0</v>
      </c>
      <c r="I29" s="529"/>
      <c r="J29" s="182" t="s">
        <v>158</v>
      </c>
      <c r="M29" s="538"/>
      <c r="P29" s="54"/>
      <c r="Q29" s="133"/>
      <c r="R29" s="49" t="s">
        <v>144</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1"/>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1"/>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1"/>
    </row>
    <row r="32" spans="2:49" ht="27" customHeight="1" thickTop="1" thickBot="1">
      <c r="B32" s="533" t="s">
        <v>400</v>
      </c>
      <c r="C32" s="534"/>
      <c r="D32" s="544">
        <v>0</v>
      </c>
      <c r="E32" s="544"/>
      <c r="F32" s="544"/>
      <c r="G32" s="182" t="s">
        <v>158</v>
      </c>
      <c r="H32" s="528">
        <f>+AS27</f>
        <v>0</v>
      </c>
      <c r="I32" s="529"/>
      <c r="J32" s="182" t="s">
        <v>158</v>
      </c>
      <c r="M32" s="538"/>
      <c r="P32" s="54"/>
      <c r="Q32" s="133"/>
      <c r="R32" s="49" t="s">
        <v>146</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1"/>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1"/>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250</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251</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252</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253</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62" t="s">
        <v>278</v>
      </c>
      <c r="C7" s="563"/>
      <c r="D7" s="565" t="s">
        <v>254</v>
      </c>
      <c r="E7" s="566"/>
      <c r="F7" s="566"/>
      <c r="G7" s="566"/>
      <c r="H7" s="566"/>
      <c r="I7" s="56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27"/>
      <c r="N8" s="127"/>
      <c r="O8" s="127"/>
      <c r="P8" s="127"/>
      <c r="Q8" s="127"/>
      <c r="R8" s="127"/>
      <c r="S8" s="127"/>
      <c r="T8" s="127"/>
      <c r="U8" s="127"/>
      <c r="V8" s="127"/>
      <c r="W8" s="127"/>
      <c r="X8" s="127"/>
      <c r="Y8" s="127"/>
      <c r="Z8" s="127"/>
      <c r="AA8" s="127"/>
      <c r="AB8" s="127"/>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F12" sqref="F12:H12"/>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62" t="s">
        <v>278</v>
      </c>
      <c r="C7" s="563"/>
      <c r="D7" s="565" t="s">
        <v>255</v>
      </c>
      <c r="E7" s="566"/>
      <c r="F7" s="566"/>
      <c r="G7" s="566"/>
      <c r="H7" s="566"/>
      <c r="I7" s="56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46"/>
      <c r="N8" s="146"/>
      <c r="O8" s="146"/>
      <c r="P8" s="146"/>
      <c r="Q8" s="146"/>
      <c r="R8" s="146"/>
      <c r="S8" s="146"/>
      <c r="T8" s="146"/>
      <c r="U8" s="146"/>
      <c r="V8" s="146"/>
      <c r="W8" s="146"/>
      <c r="X8" s="146"/>
      <c r="Y8" s="146"/>
      <c r="Z8" s="146"/>
      <c r="AA8" s="146"/>
      <c r="AB8" s="146"/>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62" t="s">
        <v>278</v>
      </c>
      <c r="C7" s="563"/>
      <c r="D7" s="565" t="s">
        <v>256</v>
      </c>
      <c r="E7" s="566"/>
      <c r="F7" s="566"/>
      <c r="G7" s="566"/>
      <c r="H7" s="566"/>
      <c r="I7" s="56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27"/>
      <c r="N8" s="127"/>
      <c r="O8" s="127"/>
      <c r="P8" s="127"/>
      <c r="Q8" s="127"/>
      <c r="R8" s="127"/>
      <c r="S8" s="127"/>
      <c r="T8" s="127"/>
      <c r="U8" s="127"/>
      <c r="V8" s="127"/>
      <c r="W8" s="127"/>
      <c r="X8" s="127"/>
      <c r="Y8" s="127"/>
      <c r="Z8" s="127"/>
      <c r="AA8" s="127"/>
      <c r="AB8" s="127"/>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62" t="s">
        <v>278</v>
      </c>
      <c r="C7" s="563"/>
      <c r="D7" s="565" t="s">
        <v>257</v>
      </c>
      <c r="E7" s="566"/>
      <c r="F7" s="566"/>
      <c r="G7" s="566"/>
      <c r="H7" s="566"/>
      <c r="I7" s="56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27"/>
      <c r="N8" s="127"/>
      <c r="O8" s="127"/>
      <c r="P8" s="127"/>
      <c r="Q8" s="127"/>
      <c r="R8" s="127"/>
      <c r="S8" s="127"/>
      <c r="T8" s="127"/>
      <c r="U8" s="127"/>
      <c r="V8" s="127"/>
      <c r="W8" s="127"/>
      <c r="X8" s="127"/>
      <c r="Y8" s="127"/>
      <c r="Z8" s="127"/>
      <c r="AA8" s="127"/>
      <c r="AB8" s="127"/>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62" t="s">
        <v>278</v>
      </c>
      <c r="C7" s="563"/>
      <c r="D7" s="565" t="s">
        <v>258</v>
      </c>
      <c r="E7" s="566"/>
      <c r="F7" s="566"/>
      <c r="G7" s="566"/>
      <c r="H7" s="566"/>
      <c r="I7" s="56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27"/>
      <c r="N8" s="127"/>
      <c r="O8" s="127"/>
      <c r="P8" s="127"/>
      <c r="Q8" s="127"/>
      <c r="R8" s="127"/>
      <c r="S8" s="127"/>
      <c r="T8" s="127"/>
      <c r="U8" s="127"/>
      <c r="V8" s="127"/>
      <c r="W8" s="127"/>
      <c r="X8" s="127"/>
      <c r="Y8" s="127"/>
      <c r="Z8" s="127"/>
      <c r="AA8" s="127"/>
      <c r="AB8" s="127"/>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259</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260</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261</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262</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85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263</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34</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34</v>
      </c>
      <c r="AS18" s="585" t="s">
        <v>139</v>
      </c>
      <c r="AT18" s="586"/>
      <c r="AU18" s="223"/>
      <c r="AV18" s="42" t="s">
        <v>26</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188</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38</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142</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38</v>
      </c>
      <c r="U27" s="62"/>
      <c r="V27" s="62"/>
      <c r="Y27" s="60" t="s">
        <v>39</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145</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16</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147</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38</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47" t="s">
        <v>277</v>
      </c>
      <c r="C2" s="547"/>
      <c r="D2" s="547"/>
      <c r="E2" s="547"/>
      <c r="F2" s="547"/>
      <c r="G2" s="547"/>
      <c r="H2" s="547"/>
      <c r="I2" s="547"/>
      <c r="J2" s="547"/>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47"/>
      <c r="C3" s="547"/>
      <c r="D3" s="547"/>
      <c r="E3" s="547"/>
      <c r="F3" s="547"/>
      <c r="G3" s="547"/>
      <c r="H3" s="547"/>
      <c r="I3" s="547"/>
      <c r="J3" s="547"/>
      <c r="K3" s="116"/>
      <c r="L3" s="116"/>
      <c r="M3" s="116"/>
      <c r="N3" s="116"/>
      <c r="O3" s="116"/>
      <c r="P3" s="116"/>
      <c r="Q3" s="116"/>
      <c r="R3" s="116"/>
      <c r="S3" s="116"/>
      <c r="T3" s="116"/>
      <c r="U3" s="116"/>
      <c r="V3" s="116"/>
      <c r="W3" s="116"/>
      <c r="X3" s="116"/>
      <c r="Y3" s="97"/>
      <c r="Z3" s="40"/>
      <c r="AA3" s="40"/>
      <c r="AB3" s="596"/>
      <c r="AC3" s="596"/>
      <c r="AD3" s="596"/>
      <c r="AE3" s="88"/>
      <c r="AF3" s="98"/>
      <c r="AG3" s="98"/>
      <c r="AH3" s="98"/>
      <c r="AI3" s="98"/>
      <c r="AJ3" s="98"/>
      <c r="AK3" s="98"/>
      <c r="AL3" s="98"/>
      <c r="AM3" s="98"/>
      <c r="AN3" s="98"/>
      <c r="AO3" s="98"/>
      <c r="AP3" s="601" t="s">
        <v>298</v>
      </c>
      <c r="AQ3" s="602"/>
      <c r="AR3" s="603"/>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4"/>
      <c r="AQ4" s="605"/>
      <c r="AR4" s="606"/>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597" t="s">
        <v>81</v>
      </c>
      <c r="AA5" s="597"/>
      <c r="AB5" s="598"/>
      <c r="AC5" s="598"/>
      <c r="AD5" s="598"/>
      <c r="AE5" s="88" t="s">
        <v>75</v>
      </c>
      <c r="AF5" s="530" t="str">
        <f>+表紙!F47</f>
        <v>トヨタウエインズグループサービス株式会社　本牧センター</v>
      </c>
      <c r="AG5" s="530"/>
      <c r="AH5" s="530"/>
      <c r="AI5" s="530"/>
      <c r="AJ5" s="530"/>
      <c r="AK5" s="530"/>
      <c r="AL5" s="530"/>
      <c r="AM5" s="530"/>
      <c r="AN5" s="530"/>
      <c r="AO5" s="530"/>
      <c r="AP5" s="530"/>
      <c r="AQ5" s="530"/>
      <c r="AR5" s="530"/>
      <c r="AS5" s="530"/>
      <c r="AT5" s="530"/>
      <c r="AU5" s="530"/>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62" t="s">
        <v>278</v>
      </c>
      <c r="C7" s="563"/>
      <c r="D7" s="565" t="s">
        <v>306</v>
      </c>
      <c r="E7" s="566"/>
      <c r="F7" s="566"/>
      <c r="G7" s="566"/>
      <c r="H7" s="566"/>
      <c r="I7" s="567"/>
      <c r="J7" s="132"/>
      <c r="K7" s="51"/>
      <c r="L7" s="145"/>
      <c r="M7" s="145"/>
      <c r="N7" s="145"/>
      <c r="O7" s="145"/>
      <c r="P7" s="145"/>
      <c r="Q7" s="145"/>
      <c r="R7" s="145"/>
      <c r="S7" s="615"/>
      <c r="T7" s="616"/>
      <c r="U7" s="616"/>
      <c r="V7" s="616"/>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4" t="s">
        <v>86</v>
      </c>
      <c r="D8" s="564"/>
      <c r="E8" s="564"/>
      <c r="F8" s="564"/>
      <c r="G8" s="564"/>
      <c r="H8" s="564"/>
      <c r="I8" s="564"/>
      <c r="J8" s="564"/>
      <c r="K8" s="564"/>
      <c r="L8" s="137"/>
      <c r="M8" s="137"/>
      <c r="N8" s="137"/>
      <c r="O8" s="137"/>
      <c r="P8" s="137"/>
      <c r="Q8" s="137"/>
      <c r="R8" s="137"/>
      <c r="S8" s="137"/>
      <c r="T8" s="137"/>
      <c r="U8" s="137"/>
      <c r="V8" s="137"/>
      <c r="W8" s="119"/>
      <c r="X8" s="119"/>
      <c r="Y8" s="119"/>
      <c r="Z8" s="91"/>
      <c r="AA8" s="91"/>
      <c r="AB8" s="91"/>
      <c r="AC8" s="91"/>
      <c r="AD8" s="91"/>
      <c r="AE8" s="91"/>
      <c r="AF8" s="51"/>
      <c r="AG8" s="47"/>
      <c r="AH8" s="43" t="s">
        <v>29</v>
      </c>
      <c r="AI8" s="535" t="s">
        <v>303</v>
      </c>
      <c r="AJ8" s="535"/>
      <c r="AK8" s="535"/>
      <c r="AL8" s="535"/>
      <c r="AM8" s="535"/>
      <c r="AN8" s="536"/>
      <c r="AO8" s="51"/>
      <c r="AP8" s="51"/>
      <c r="AQ8" s="51"/>
      <c r="AR8" s="51"/>
      <c r="AS8"/>
      <c r="AT8"/>
      <c r="AU8"/>
      <c r="AV8"/>
      <c r="AW8" s="382"/>
    </row>
    <row r="9" spans="2:49" ht="24.75" customHeight="1" thickTop="1" thickBot="1">
      <c r="B9" s="175" t="s">
        <v>190</v>
      </c>
      <c r="F9" s="553" t="s">
        <v>156</v>
      </c>
      <c r="G9" s="554"/>
      <c r="H9" s="554"/>
      <c r="I9" s="555"/>
      <c r="J9" s="137"/>
      <c r="K9" s="137"/>
      <c r="L9" s="137"/>
      <c r="M9" s="137"/>
      <c r="N9" s="137"/>
      <c r="O9" s="137"/>
      <c r="P9" s="137"/>
      <c r="Q9" s="137"/>
      <c r="R9" s="137"/>
      <c r="S9" s="137"/>
      <c r="T9" s="137"/>
      <c r="U9" s="137"/>
      <c r="V9" s="137"/>
      <c r="W9" s="119"/>
      <c r="X9" s="119"/>
      <c r="Y9" s="119"/>
      <c r="Z9" s="91"/>
      <c r="AA9" s="91"/>
      <c r="AB9" s="91"/>
      <c r="AC9" s="91"/>
      <c r="AD9" s="91"/>
      <c r="AE9" s="581" t="s">
        <v>20</v>
      </c>
      <c r="AF9" s="54"/>
      <c r="AH9" s="569"/>
      <c r="AI9" s="570"/>
      <c r="AJ9" s="570"/>
      <c r="AK9" s="570"/>
      <c r="AL9" s="570"/>
      <c r="AM9" s="570"/>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82"/>
      <c r="AF10" s="54"/>
      <c r="AN10" s="51"/>
      <c r="AO10" s="51"/>
      <c r="AP10" s="51"/>
      <c r="AQ10" s="51"/>
      <c r="AR10" s="51"/>
      <c r="AS10"/>
      <c r="AT10"/>
      <c r="AU10"/>
      <c r="AV10"/>
      <c r="AW10" s="382"/>
    </row>
    <row r="11" spans="2:49" ht="27" customHeight="1" thickTop="1" thickBot="1">
      <c r="C11" s="153" t="s">
        <v>157</v>
      </c>
      <c r="F11" s="43" t="s">
        <v>17</v>
      </c>
      <c r="G11" s="535" t="s">
        <v>300</v>
      </c>
      <c r="H11" s="535"/>
      <c r="I11" s="536"/>
      <c r="J11" s="44"/>
      <c r="K11" s="45"/>
      <c r="L11" s="46"/>
      <c r="M11" s="537" t="s">
        <v>18</v>
      </c>
      <c r="N11" s="46"/>
      <c r="O11" s="47"/>
      <c r="P11" s="43" t="s">
        <v>19</v>
      </c>
      <c r="Q11" s="617" t="s">
        <v>206</v>
      </c>
      <c r="R11" s="617"/>
      <c r="S11" s="617"/>
      <c r="T11" s="618"/>
      <c r="U11" s="177"/>
      <c r="V11" s="62"/>
      <c r="W11" s="51"/>
      <c r="X11" s="51"/>
      <c r="Y11"/>
      <c r="Z11"/>
      <c r="AA11"/>
      <c r="AB11"/>
      <c r="AC11" s="51"/>
      <c r="AD11" s="59"/>
      <c r="AE11" s="582"/>
      <c r="AF11" s="134"/>
      <c r="AG11" s="47"/>
      <c r="AH11" s="43" t="s">
        <v>36</v>
      </c>
      <c r="AI11" s="535" t="s">
        <v>211</v>
      </c>
      <c r="AJ11" s="535"/>
      <c r="AK11" s="535"/>
      <c r="AL11" s="535"/>
      <c r="AM11" s="535"/>
      <c r="AN11" s="536"/>
      <c r="AO11" s="51"/>
      <c r="AP11" s="51"/>
      <c r="AQ11" s="51"/>
      <c r="AR11" s="51"/>
      <c r="AS11"/>
      <c r="AT11"/>
      <c r="AU11"/>
      <c r="AV11"/>
      <c r="AW11" s="382"/>
    </row>
    <row r="12" spans="2:49" ht="24.75" customHeight="1" thickTop="1" thickBot="1">
      <c r="F12" s="548">
        <f>+ROUND(P12,2)+ROUND(P15,2)+ROUND(P18,2)+ROUND(P24,2)+P27-ROUND(F15,2)</f>
        <v>0</v>
      </c>
      <c r="G12" s="549"/>
      <c r="H12" s="549"/>
      <c r="I12" s="222" t="s">
        <v>13</v>
      </c>
      <c r="J12" s="51"/>
      <c r="K12" s="52"/>
      <c r="L12" s="51"/>
      <c r="M12" s="538"/>
      <c r="N12" s="53"/>
      <c r="P12" s="569"/>
      <c r="Q12" s="590"/>
      <c r="R12" s="590"/>
      <c r="S12" s="590"/>
      <c r="T12" s="50" t="s">
        <v>13</v>
      </c>
      <c r="U12" s="51"/>
      <c r="V12" s="51"/>
      <c r="W12" s="51"/>
      <c r="X12" s="51"/>
      <c r="Y12"/>
      <c r="Z12"/>
      <c r="AA12"/>
      <c r="AB12"/>
      <c r="AC12" s="54"/>
      <c r="AE12" s="582"/>
      <c r="AG12" s="126"/>
      <c r="AH12" s="569"/>
      <c r="AI12" s="570"/>
      <c r="AJ12" s="570"/>
      <c r="AK12" s="570"/>
      <c r="AL12" s="570"/>
      <c r="AM12" s="570"/>
      <c r="AN12" s="50" t="s">
        <v>13</v>
      </c>
      <c r="AO12" s="51"/>
      <c r="AP12" s="51"/>
      <c r="AQ12" s="51"/>
      <c r="AR12" s="51"/>
      <c r="AS12"/>
      <c r="AT12"/>
      <c r="AU12"/>
      <c r="AV12"/>
      <c r="AW12" s="382"/>
    </row>
    <row r="13" spans="2:49" ht="24.75" customHeight="1" thickTop="1" thickBot="1">
      <c r="J13" s="51"/>
      <c r="K13" s="55"/>
      <c r="L13" s="51"/>
      <c r="M13" s="538"/>
      <c r="N13" s="54"/>
      <c r="U13" s="51"/>
      <c r="V13" s="51"/>
      <c r="W13" s="51"/>
      <c r="X13" s="51"/>
      <c r="Y13"/>
      <c r="Z13"/>
      <c r="AA13"/>
      <c r="AB13"/>
      <c r="AC13" s="54"/>
      <c r="AE13" s="58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40" t="s">
        <v>163</v>
      </c>
      <c r="H14" s="540"/>
      <c r="I14" s="541"/>
      <c r="J14" s="57"/>
      <c r="K14" s="58"/>
      <c r="L14" s="51"/>
      <c r="M14" s="538"/>
      <c r="N14" s="54"/>
      <c r="O14" s="46"/>
      <c r="P14" s="43" t="s">
        <v>24</v>
      </c>
      <c r="Q14" s="617" t="s">
        <v>279</v>
      </c>
      <c r="R14" s="617"/>
      <c r="S14" s="617"/>
      <c r="T14" s="618"/>
      <c r="U14" s="177"/>
      <c r="V14" s="62"/>
      <c r="W14" s="51"/>
      <c r="X14" s="51"/>
      <c r="Y14"/>
      <c r="Z14"/>
      <c r="AA14"/>
      <c r="AB14"/>
      <c r="AC14" s="54"/>
      <c r="AE14" s="583"/>
      <c r="AG14" s="133"/>
      <c r="AH14" s="49" t="s">
        <v>138</v>
      </c>
      <c r="AI14" s="599" t="s">
        <v>222</v>
      </c>
      <c r="AJ14" s="599"/>
      <c r="AK14" s="599"/>
      <c r="AL14" s="599"/>
      <c r="AM14" s="599"/>
      <c r="AN14" s="600"/>
      <c r="AO14"/>
      <c r="AS14" s="128"/>
      <c r="AT14" s="128"/>
      <c r="AU14" s="257"/>
      <c r="AV14" s="51"/>
      <c r="AW14" s="382"/>
    </row>
    <row r="15" spans="2:49" ht="24.75" customHeight="1" thickBot="1">
      <c r="F15" s="550"/>
      <c r="G15" s="551"/>
      <c r="H15" s="551"/>
      <c r="I15" s="42" t="s">
        <v>13</v>
      </c>
      <c r="J15" s="51"/>
      <c r="K15" s="54"/>
      <c r="L15" s="51"/>
      <c r="M15" s="538"/>
      <c r="N15" s="54"/>
      <c r="P15" s="569"/>
      <c r="Q15" s="590"/>
      <c r="R15" s="590"/>
      <c r="S15" s="590"/>
      <c r="T15" s="50" t="s">
        <v>13</v>
      </c>
      <c r="U15" s="51"/>
      <c r="V15" s="51"/>
      <c r="W15" s="51"/>
      <c r="X15" s="51"/>
      <c r="Y15"/>
      <c r="Z15"/>
      <c r="AA15"/>
      <c r="AB15"/>
      <c r="AC15" s="54"/>
      <c r="AH15" s="589"/>
      <c r="AI15" s="544"/>
      <c r="AJ15" s="544"/>
      <c r="AK15" s="544"/>
      <c r="AL15" s="544"/>
      <c r="AM15" s="544"/>
      <c r="AN15" s="42" t="s">
        <v>13</v>
      </c>
      <c r="AO15"/>
      <c r="AS15" s="60" t="s">
        <v>30</v>
      </c>
      <c r="AT15" s="61"/>
      <c r="AW15" s="382"/>
    </row>
    <row r="16" spans="2:49" ht="27" customHeight="1" thickTop="1" thickBot="1">
      <c r="K16" s="54"/>
      <c r="L16" s="51"/>
      <c r="M16" s="538"/>
      <c r="N16" s="54"/>
      <c r="P16" s="610" t="str">
        <f>+IF(Y18=0,"",IF(Y18-P18=Y18,"エラー！：⑥残さ物量があるのに、④自ら中間処理した量がゼロになっています",""))</f>
        <v/>
      </c>
      <c r="Q16" s="610"/>
      <c r="R16" s="610"/>
      <c r="S16" s="610"/>
      <c r="T16" s="610"/>
      <c r="U16" s="610"/>
      <c r="V16" s="610"/>
      <c r="W16" s="610"/>
      <c r="X16" s="610"/>
      <c r="Y16" s="610"/>
      <c r="Z16" s="610"/>
      <c r="AA16" s="610"/>
      <c r="AB16" s="610"/>
      <c r="AC16" s="54"/>
      <c r="AD16" s="51"/>
      <c r="AE16" s="173"/>
      <c r="AP16" s="48"/>
      <c r="AQ16" s="51"/>
      <c r="AS16" s="585" t="s">
        <v>137</v>
      </c>
      <c r="AT16" s="586"/>
      <c r="AU16" s="223"/>
      <c r="AV16" s="42" t="s">
        <v>13</v>
      </c>
      <c r="AW16" s="382"/>
    </row>
    <row r="17" spans="2:49" ht="27" customHeight="1" thickTop="1" thickBot="1">
      <c r="K17" s="54"/>
      <c r="L17" s="51"/>
      <c r="M17" s="538"/>
      <c r="N17" s="54"/>
      <c r="O17" s="46"/>
      <c r="P17" s="43" t="s">
        <v>27</v>
      </c>
      <c r="Q17" s="535" t="s">
        <v>207</v>
      </c>
      <c r="R17" s="535"/>
      <c r="S17" s="535"/>
      <c r="T17" s="536"/>
      <c r="U17" s="620"/>
      <c r="V17" s="621"/>
      <c r="W17" s="621"/>
      <c r="X17" s="621"/>
      <c r="Y17" s="125" t="s">
        <v>21</v>
      </c>
      <c r="Z17" s="535" t="s">
        <v>210</v>
      </c>
      <c r="AA17" s="535"/>
      <c r="AB17" s="536"/>
      <c r="AC17" s="138"/>
      <c r="AD17" s="133"/>
      <c r="AE17" s="537" t="s">
        <v>28</v>
      </c>
      <c r="AF17" s="46"/>
      <c r="AG17" s="46"/>
      <c r="AH17" s="225" t="s">
        <v>140</v>
      </c>
      <c r="AI17" s="540" t="s">
        <v>212</v>
      </c>
      <c r="AJ17" s="540"/>
      <c r="AK17" s="540"/>
      <c r="AL17" s="541"/>
      <c r="AM17" s="46"/>
      <c r="AN17" s="234"/>
      <c r="AO17" s="568" t="s">
        <v>186</v>
      </c>
      <c r="AP17" s="541"/>
      <c r="AQ17" s="236"/>
      <c r="AS17" s="585" t="s">
        <v>192</v>
      </c>
      <c r="AT17" s="586"/>
      <c r="AU17" s="223"/>
      <c r="AV17" s="42" t="s">
        <v>13</v>
      </c>
      <c r="AW17" s="382"/>
    </row>
    <row r="18" spans="2:49" ht="27" customHeight="1" thickBot="1">
      <c r="K18" s="54"/>
      <c r="L18" s="51"/>
      <c r="M18" s="538"/>
      <c r="N18" s="54"/>
      <c r="P18" s="569"/>
      <c r="Q18" s="590"/>
      <c r="R18" s="590"/>
      <c r="S18" s="590"/>
      <c r="T18" s="50" t="s">
        <v>13</v>
      </c>
      <c r="U18"/>
      <c r="V18" s="227"/>
      <c r="W18"/>
      <c r="X18" s="181"/>
      <c r="Y18" s="548">
        <f>+ROUND(AH9,2)+ROUND(AH12,2)+ROUND(AH15,2)+AH18</f>
        <v>0</v>
      </c>
      <c r="Z18" s="549"/>
      <c r="AA18" s="549"/>
      <c r="AB18" s="50" t="s">
        <v>4</v>
      </c>
      <c r="AC18" s="180"/>
      <c r="AD18" s="180"/>
      <c r="AE18" s="538"/>
      <c r="AH18" s="577">
        <f>+ROUND(AO18,2)+ROUND(AO21,2)</f>
        <v>0</v>
      </c>
      <c r="AI18" s="529"/>
      <c r="AJ18" s="529"/>
      <c r="AK18" s="529"/>
      <c r="AL18" s="42" t="s">
        <v>13</v>
      </c>
      <c r="AM18" s="53"/>
      <c r="AO18" s="251">
        <f>+ROUND(AU16,2)+ROUND(AU17,2)+ROUND(AU18,2)</f>
        <v>0</v>
      </c>
      <c r="AP18" s="42" t="s">
        <v>13</v>
      </c>
      <c r="AS18" s="585" t="s">
        <v>139</v>
      </c>
      <c r="AT18" s="586"/>
      <c r="AU18" s="223"/>
      <c r="AV18" s="42" t="s">
        <v>13</v>
      </c>
      <c r="AW18" s="521" t="s">
        <v>427</v>
      </c>
    </row>
    <row r="19" spans="2:49" ht="24.75" customHeight="1" thickTop="1" thickBot="1">
      <c r="K19" s="54"/>
      <c r="L19" s="51"/>
      <c r="M19" s="538"/>
      <c r="N19" s="54"/>
      <c r="P19" s="120"/>
      <c r="Q19" s="226"/>
      <c r="R19" s="184"/>
      <c r="S19" s="120"/>
      <c r="T19" s="120"/>
      <c r="U19" s="122"/>
      <c r="V19" s="228"/>
      <c r="W19" s="122"/>
      <c r="X19" s="122"/>
      <c r="Y19" s="121"/>
      <c r="Z19" s="121"/>
      <c r="AA19" s="121"/>
      <c r="AB19" s="121"/>
      <c r="AC19" s="51"/>
      <c r="AD19" s="51"/>
      <c r="AE19" s="538"/>
      <c r="AH19" s="51"/>
      <c r="AI19" s="54"/>
      <c r="AJ19" s="51"/>
      <c r="AK19" s="51"/>
      <c r="AL19" s="51"/>
      <c r="AM19" s="54"/>
      <c r="AS19"/>
      <c r="AT19"/>
      <c r="AU19"/>
      <c r="AV19"/>
      <c r="AW19" s="521"/>
    </row>
    <row r="20" spans="2:49" ht="27" customHeight="1" thickTop="1" thickBot="1">
      <c r="K20" s="54"/>
      <c r="L20" s="51"/>
      <c r="M20" s="538"/>
      <c r="N20" s="54"/>
      <c r="P20" s="43" t="s">
        <v>48</v>
      </c>
      <c r="Q20" s="535" t="s">
        <v>208</v>
      </c>
      <c r="R20" s="535"/>
      <c r="S20" s="535"/>
      <c r="T20" s="536"/>
      <c r="U20" s="120"/>
      <c r="V20" s="229"/>
      <c r="W20" s="232"/>
      <c r="X20" s="233"/>
      <c r="Y20" s="125" t="s">
        <v>25</v>
      </c>
      <c r="Z20" s="535" t="s">
        <v>209</v>
      </c>
      <c r="AA20" s="535"/>
      <c r="AB20" s="536"/>
      <c r="AC20" s="51"/>
      <c r="AD20" s="51"/>
      <c r="AE20" s="538"/>
      <c r="AG20" s="51"/>
      <c r="AH20" s="51"/>
      <c r="AI20" s="54"/>
      <c r="AJ20" s="51"/>
      <c r="AK20" s="51"/>
      <c r="AL20" s="136"/>
      <c r="AM20" s="54"/>
      <c r="AN20" s="235"/>
      <c r="AO20" s="568" t="s">
        <v>187</v>
      </c>
      <c r="AP20" s="541"/>
      <c r="AQ20" s="178"/>
      <c r="AR20" s="51"/>
      <c r="AS20" s="56"/>
      <c r="AT20" s="56"/>
      <c r="AW20" s="521"/>
    </row>
    <row r="21" spans="2:49" ht="25.15" customHeight="1" thickBot="1">
      <c r="B21" s="531" t="s">
        <v>420</v>
      </c>
      <c r="C21" s="531"/>
      <c r="D21" s="531"/>
      <c r="E21" s="531"/>
      <c r="F21" s="531"/>
      <c r="G21" s="531"/>
      <c r="H21" s="531"/>
      <c r="I21" s="531"/>
      <c r="J21" s="531"/>
      <c r="K21" s="54"/>
      <c r="L21" s="51"/>
      <c r="M21" s="538"/>
      <c r="N21" s="54"/>
      <c r="P21" s="569"/>
      <c r="Q21" s="619"/>
      <c r="R21" s="619"/>
      <c r="S21" s="619"/>
      <c r="T21" s="50" t="s">
        <v>13</v>
      </c>
      <c r="U21" s="120"/>
      <c r="V21" s="120"/>
      <c r="W21" s="120"/>
      <c r="X21" s="120"/>
      <c r="Y21" s="548">
        <f>+P18-Y18</f>
        <v>0</v>
      </c>
      <c r="Z21" s="549"/>
      <c r="AA21" s="549"/>
      <c r="AB21" s="50" t="s">
        <v>4</v>
      </c>
      <c r="AC21" s="122"/>
      <c r="AD21" s="51"/>
      <c r="AE21" s="539"/>
      <c r="AG21" s="51"/>
      <c r="AH21" s="51"/>
      <c r="AI21" s="54"/>
      <c r="AJ21" s="51"/>
      <c r="AK21" s="51"/>
      <c r="AL21" s="51"/>
      <c r="AM21" s="51"/>
      <c r="AN21" s="136"/>
      <c r="AO21" s="223"/>
      <c r="AP21" s="42" t="s">
        <v>13</v>
      </c>
      <c r="AQ21" s="178"/>
      <c r="AR21" s="51"/>
      <c r="AS21"/>
      <c r="AT21"/>
      <c r="AU21"/>
      <c r="AV21"/>
      <c r="AW21" s="382"/>
    </row>
    <row r="22" spans="2:49" ht="25.5" customHeight="1" thickTop="1" thickBot="1">
      <c r="B22" s="532"/>
      <c r="C22" s="532"/>
      <c r="D22" s="532"/>
      <c r="E22" s="532"/>
      <c r="F22" s="532"/>
      <c r="G22" s="532"/>
      <c r="H22" s="532"/>
      <c r="I22" s="532"/>
      <c r="J22" s="532"/>
      <c r="K22" s="54"/>
      <c r="L22" s="51"/>
      <c r="M22" s="538"/>
      <c r="N22" s="54"/>
      <c r="P22" s="578" t="str">
        <f>+IF(P21=0,"",IF(P18&lt;P21,"エラー !：④の内数である⑤の量が④を超えています",""))</f>
        <v/>
      </c>
      <c r="Q22" s="578"/>
      <c r="R22" s="578"/>
      <c r="S22" s="578"/>
      <c r="T22" s="578"/>
      <c r="U22" s="578"/>
      <c r="V22" s="57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45" t="s">
        <v>159</v>
      </c>
      <c r="C23" s="546"/>
      <c r="D23" s="552" t="s">
        <v>421</v>
      </c>
      <c r="E23" s="552"/>
      <c r="F23" s="552"/>
      <c r="G23" s="546"/>
      <c r="H23" s="545" t="s">
        <v>422</v>
      </c>
      <c r="I23" s="552"/>
      <c r="J23" s="546"/>
      <c r="K23" s="54"/>
      <c r="L23" s="51"/>
      <c r="M23" s="538"/>
      <c r="N23" s="54"/>
      <c r="O23" s="46"/>
      <c r="P23" s="49" t="s">
        <v>72</v>
      </c>
      <c r="Q23" s="540" t="s">
        <v>32</v>
      </c>
      <c r="R23" s="540"/>
      <c r="S23" s="540"/>
      <c r="T23" s="541"/>
      <c r="U23" s="608"/>
      <c r="V23" s="609"/>
      <c r="W23" s="609"/>
      <c r="X23" s="609"/>
      <c r="AC23" s="51"/>
      <c r="AD23" s="51"/>
      <c r="AE23"/>
      <c r="AF23"/>
      <c r="AG23"/>
      <c r="AH23"/>
      <c r="AI23" s="237"/>
      <c r="AJ23"/>
      <c r="AK23" s="51"/>
      <c r="AL23" s="51"/>
      <c r="AM23" s="51"/>
      <c r="AN23" s="140"/>
      <c r="AP23" s="51"/>
      <c r="AR23" s="47"/>
      <c r="AS23" s="125" t="s">
        <v>152</v>
      </c>
      <c r="AT23" s="535" t="s">
        <v>153</v>
      </c>
      <c r="AU23" s="535"/>
      <c r="AV23" s="536"/>
      <c r="AW23" s="382"/>
    </row>
    <row r="24" spans="2:49" ht="27" customHeight="1" thickBot="1">
      <c r="B24" s="533" t="s">
        <v>160</v>
      </c>
      <c r="C24" s="534"/>
      <c r="D24" s="544">
        <v>0</v>
      </c>
      <c r="E24" s="544"/>
      <c r="F24" s="544"/>
      <c r="G24" s="182" t="s">
        <v>158</v>
      </c>
      <c r="H24" s="528">
        <f>+F12</f>
        <v>0</v>
      </c>
      <c r="I24" s="529"/>
      <c r="J24" s="182" t="s">
        <v>158</v>
      </c>
      <c r="K24" s="54"/>
      <c r="L24" s="51"/>
      <c r="M24" s="539"/>
      <c r="P24" s="589"/>
      <c r="Q24" s="607"/>
      <c r="R24" s="607"/>
      <c r="S24" s="607"/>
      <c r="T24" s="42" t="s">
        <v>13</v>
      </c>
      <c r="U24"/>
      <c r="V24"/>
      <c r="W24"/>
      <c r="X24"/>
      <c r="AC24" s="51"/>
      <c r="AD24" s="51"/>
      <c r="AE24"/>
      <c r="AF24"/>
      <c r="AG24"/>
      <c r="AH24"/>
      <c r="AI24" s="237"/>
      <c r="AJ24"/>
      <c r="AK24" s="51"/>
      <c r="AL24" s="130"/>
      <c r="AM24" s="51"/>
      <c r="AN24" s="51"/>
      <c r="AQ24" s="54"/>
      <c r="AR24" s="135"/>
      <c r="AS24" s="548">
        <f>+ROUND(AU16,2)+ROUND(AA28,2)</f>
        <v>0</v>
      </c>
      <c r="AT24" s="549"/>
      <c r="AU24" s="549"/>
      <c r="AV24" s="50" t="s">
        <v>13</v>
      </c>
      <c r="AW24" s="382"/>
    </row>
    <row r="25" spans="2:49" ht="27" customHeight="1" thickBot="1">
      <c r="B25" s="533" t="s">
        <v>161</v>
      </c>
      <c r="C25" s="534"/>
      <c r="D25" s="544">
        <v>0</v>
      </c>
      <c r="E25" s="544"/>
      <c r="F25" s="544"/>
      <c r="G25" s="182" t="s">
        <v>158</v>
      </c>
      <c r="H25" s="528">
        <f>+P12+AH9</f>
        <v>0</v>
      </c>
      <c r="I25" s="52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3" t="s">
        <v>162</v>
      </c>
      <c r="C26" s="534"/>
      <c r="D26" s="544">
        <v>0</v>
      </c>
      <c r="E26" s="544"/>
      <c r="F26" s="544"/>
      <c r="G26" s="182" t="s">
        <v>158</v>
      </c>
      <c r="H26" s="528">
        <f>+P21</f>
        <v>0</v>
      </c>
      <c r="I26" s="529"/>
      <c r="J26" s="182" t="s">
        <v>158</v>
      </c>
      <c r="K26" s="54"/>
      <c r="L26" s="133"/>
      <c r="M26" s="537" t="s">
        <v>35</v>
      </c>
      <c r="N26" s="46"/>
      <c r="O26" s="46"/>
      <c r="P26" s="225" t="s">
        <v>141</v>
      </c>
      <c r="Q26" s="540" t="s">
        <v>143</v>
      </c>
      <c r="R26" s="540"/>
      <c r="S26" s="540"/>
      <c r="T26" s="541"/>
      <c r="U26" s="46"/>
      <c r="V26" s="46"/>
      <c r="W26" s="46"/>
      <c r="X26" s="46"/>
      <c r="Y26" s="46"/>
      <c r="Z26" s="46"/>
      <c r="AA26" s="46"/>
      <c r="AB26" s="46"/>
      <c r="AC26" s="46"/>
      <c r="AD26" s="46"/>
      <c r="AE26" s="46"/>
      <c r="AF26" s="46"/>
      <c r="AG26" s="46"/>
      <c r="AH26" s="46"/>
      <c r="AI26" s="59"/>
      <c r="AJ26" s="46"/>
      <c r="AK26" s="47"/>
      <c r="AL26" s="125" t="s">
        <v>149</v>
      </c>
      <c r="AM26" s="535" t="s">
        <v>213</v>
      </c>
      <c r="AN26" s="535"/>
      <c r="AO26" s="535"/>
      <c r="AP26" s="536"/>
      <c r="AQ26" s="241"/>
      <c r="AR26" s="242"/>
      <c r="AS26" s="125" t="s">
        <v>154</v>
      </c>
      <c r="AT26" s="535" t="s">
        <v>398</v>
      </c>
      <c r="AU26" s="535"/>
      <c r="AV26" s="536"/>
      <c r="AW26" s="382"/>
    </row>
    <row r="27" spans="2:49" ht="27" customHeight="1" thickBot="1">
      <c r="B27" s="533" t="s">
        <v>164</v>
      </c>
      <c r="C27" s="534"/>
      <c r="D27" s="544">
        <v>0</v>
      </c>
      <c r="E27" s="544"/>
      <c r="F27" s="544"/>
      <c r="G27" s="182" t="s">
        <v>158</v>
      </c>
      <c r="H27" s="528">
        <f>+Y21</f>
        <v>0</v>
      </c>
      <c r="I27" s="529"/>
      <c r="J27" s="182" t="s">
        <v>158</v>
      </c>
      <c r="M27" s="538"/>
      <c r="P27" s="577">
        <f>+R30+ROUND(R33,2)</f>
        <v>0</v>
      </c>
      <c r="Q27" s="584"/>
      <c r="R27" s="584"/>
      <c r="S27" s="584"/>
      <c r="T27" s="42" t="s">
        <v>13</v>
      </c>
      <c r="U27" s="62"/>
      <c r="V27" s="62"/>
      <c r="Y27" s="60" t="s">
        <v>30</v>
      </c>
      <c r="Z27" s="63"/>
      <c r="AH27" s="51"/>
      <c r="AI27" s="51"/>
      <c r="AJ27" s="51"/>
      <c r="AK27" s="51"/>
      <c r="AL27" s="548">
        <f>+AH18+P27</f>
        <v>0</v>
      </c>
      <c r="AM27" s="549"/>
      <c r="AN27" s="549"/>
      <c r="AO27" s="549"/>
      <c r="AP27" s="50" t="s">
        <v>13</v>
      </c>
      <c r="AQ27" s="239"/>
      <c r="AR27" s="117"/>
      <c r="AS27" s="569"/>
      <c r="AT27" s="570"/>
      <c r="AU27" s="570"/>
      <c r="AV27" s="50" t="s">
        <v>13</v>
      </c>
      <c r="AW27" s="382"/>
    </row>
    <row r="28" spans="2:49" ht="27" customHeight="1" thickTop="1" thickBot="1">
      <c r="B28" s="560" t="s">
        <v>299</v>
      </c>
      <c r="C28" s="561"/>
      <c r="D28" s="544">
        <v>0</v>
      </c>
      <c r="E28" s="544"/>
      <c r="F28" s="544"/>
      <c r="G28" s="182" t="s">
        <v>158</v>
      </c>
      <c r="H28" s="528">
        <f>+P15+AH12</f>
        <v>0</v>
      </c>
      <c r="I28" s="529"/>
      <c r="J28" s="182" t="s">
        <v>158</v>
      </c>
      <c r="M28" s="538"/>
      <c r="P28" s="54"/>
      <c r="U28" s="51"/>
      <c r="V28" s="51"/>
      <c r="Y28" s="575" t="s">
        <v>137</v>
      </c>
      <c r="Z28" s="576"/>
      <c r="AA28" s="589"/>
      <c r="AB28" s="544"/>
      <c r="AC28" s="544"/>
      <c r="AD28" s="544"/>
      <c r="AE28" s="544"/>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3" t="s">
        <v>165</v>
      </c>
      <c r="C29" s="534"/>
      <c r="D29" s="544">
        <v>0</v>
      </c>
      <c r="E29" s="544"/>
      <c r="F29" s="544"/>
      <c r="G29" s="182" t="s">
        <v>158</v>
      </c>
      <c r="H29" s="528">
        <f>+AL27</f>
        <v>0</v>
      </c>
      <c r="I29" s="529"/>
      <c r="J29" s="182" t="s">
        <v>158</v>
      </c>
      <c r="M29" s="538"/>
      <c r="P29" s="54"/>
      <c r="Q29" s="133"/>
      <c r="R29" s="49" t="s">
        <v>144</v>
      </c>
      <c r="S29" s="540" t="s">
        <v>33</v>
      </c>
      <c r="T29" s="591"/>
      <c r="U29" s="591"/>
      <c r="V29" s="592"/>
      <c r="W29" s="46"/>
      <c r="X29" s="64"/>
      <c r="Y29" s="575" t="s">
        <v>191</v>
      </c>
      <c r="Z29" s="576"/>
      <c r="AA29" s="589"/>
      <c r="AB29" s="544"/>
      <c r="AC29" s="544"/>
      <c r="AD29" s="544"/>
      <c r="AE29" s="544"/>
      <c r="AF29" s="42" t="s">
        <v>13</v>
      </c>
      <c r="AH29" s="51"/>
      <c r="AI29" s="51"/>
      <c r="AJ29" s="51"/>
      <c r="AK29" s="51"/>
      <c r="AL29" s="125" t="s">
        <v>150</v>
      </c>
      <c r="AM29" s="535" t="s">
        <v>151</v>
      </c>
      <c r="AN29" s="535"/>
      <c r="AO29" s="535"/>
      <c r="AP29" s="536"/>
      <c r="AQ29" s="240"/>
      <c r="AR29" s="243"/>
      <c r="AS29" s="587" t="s">
        <v>155</v>
      </c>
      <c r="AT29" s="571" t="s">
        <v>399</v>
      </c>
      <c r="AU29" s="571"/>
      <c r="AV29" s="572"/>
      <c r="AW29" s="382"/>
    </row>
    <row r="30" spans="2:49" ht="27" customHeight="1" thickBot="1">
      <c r="B30" s="533" t="s">
        <v>166</v>
      </c>
      <c r="C30" s="534"/>
      <c r="D30" s="544">
        <v>0</v>
      </c>
      <c r="E30" s="544"/>
      <c r="F30" s="544"/>
      <c r="G30" s="182" t="s">
        <v>158</v>
      </c>
      <c r="H30" s="528">
        <f>+AL30</f>
        <v>0</v>
      </c>
      <c r="I30" s="529"/>
      <c r="J30" s="182" t="s">
        <v>158</v>
      </c>
      <c r="M30" s="538"/>
      <c r="P30" s="54"/>
      <c r="R30" s="577">
        <f>+ROUND(AA28,2)+ROUND(AA29,2)+ROUND(AA30,2)</f>
        <v>0</v>
      </c>
      <c r="S30" s="584"/>
      <c r="T30" s="584"/>
      <c r="U30" s="584"/>
      <c r="V30" s="42" t="s">
        <v>13</v>
      </c>
      <c r="Y30" s="575" t="s">
        <v>148</v>
      </c>
      <c r="Z30" s="576"/>
      <c r="AA30" s="589"/>
      <c r="AB30" s="544"/>
      <c r="AC30" s="544"/>
      <c r="AD30" s="544"/>
      <c r="AE30" s="544"/>
      <c r="AF30" s="42" t="s">
        <v>13</v>
      </c>
      <c r="AL30" s="569"/>
      <c r="AM30" s="570"/>
      <c r="AN30" s="570"/>
      <c r="AO30" s="570"/>
      <c r="AP30" s="50" t="s">
        <v>13</v>
      </c>
      <c r="AS30" s="588"/>
      <c r="AT30" s="573"/>
      <c r="AU30" s="573"/>
      <c r="AV30" s="574"/>
      <c r="AW30" s="382"/>
    </row>
    <row r="31" spans="2:49" ht="27" customHeight="1" thickTop="1" thickBot="1">
      <c r="B31" s="533" t="s">
        <v>167</v>
      </c>
      <c r="C31" s="534"/>
      <c r="D31" s="544">
        <v>0</v>
      </c>
      <c r="E31" s="544"/>
      <c r="F31" s="544"/>
      <c r="G31" s="182" t="s">
        <v>158</v>
      </c>
      <c r="H31" s="528">
        <f>+AS24</f>
        <v>0</v>
      </c>
      <c r="I31" s="529"/>
      <c r="J31" s="182" t="s">
        <v>158</v>
      </c>
      <c r="M31" s="538"/>
      <c r="P31" s="54"/>
      <c r="Y31"/>
      <c r="Z31"/>
      <c r="AA31" s="65" t="s">
        <v>309</v>
      </c>
      <c r="AK31" s="117"/>
      <c r="AL31" s="610" t="str">
        <f>+IF(AL30=0,"",IF(AL27&lt;AL30,"エラー !：⑩の内数である⑪の量が⑩を超えています",""))</f>
        <v/>
      </c>
      <c r="AM31" s="610"/>
      <c r="AN31" s="610"/>
      <c r="AO31" s="610"/>
      <c r="AP31" s="610"/>
      <c r="AQ31" s="610"/>
      <c r="AR31" s="39"/>
      <c r="AS31" s="579"/>
      <c r="AT31" s="580"/>
      <c r="AU31" s="580"/>
      <c r="AV31" s="152" t="s">
        <v>13</v>
      </c>
      <c r="AW31" s="382"/>
    </row>
    <row r="32" spans="2:49" ht="27" customHeight="1" thickTop="1" thickBot="1">
      <c r="B32" s="533" t="s">
        <v>400</v>
      </c>
      <c r="C32" s="534"/>
      <c r="D32" s="544">
        <v>0</v>
      </c>
      <c r="E32" s="544"/>
      <c r="F32" s="544"/>
      <c r="G32" s="182" t="s">
        <v>158</v>
      </c>
      <c r="H32" s="528">
        <f>+AS27</f>
        <v>0</v>
      </c>
      <c r="I32" s="529"/>
      <c r="J32" s="182" t="s">
        <v>158</v>
      </c>
      <c r="M32" s="538"/>
      <c r="P32" s="54"/>
      <c r="Q32" s="133"/>
      <c r="R32" s="49" t="s">
        <v>146</v>
      </c>
      <c r="S32" s="540" t="s">
        <v>37</v>
      </c>
      <c r="T32" s="591"/>
      <c r="U32" s="591"/>
      <c r="V32" s="592"/>
      <c r="W32" s="51"/>
      <c r="X32" s="51"/>
      <c r="Y32"/>
      <c r="Z32"/>
      <c r="AA32" s="522" t="s">
        <v>280</v>
      </c>
      <c r="AB32" s="523"/>
      <c r="AC32" s="523"/>
      <c r="AD32" s="523"/>
      <c r="AE32" s="523"/>
      <c r="AF32" s="523"/>
      <c r="AG32" s="523" t="s">
        <v>281</v>
      </c>
      <c r="AH32" s="523"/>
      <c r="AI32" s="523"/>
      <c r="AJ32" s="523"/>
      <c r="AK32" s="523" t="s">
        <v>310</v>
      </c>
      <c r="AL32" s="523"/>
      <c r="AM32" s="523"/>
      <c r="AN32" s="523"/>
      <c r="AO32" s="593"/>
      <c r="AP32" s="176"/>
      <c r="AS32" s="384" t="str">
        <f>+IF(AS31=0,"",IF(AL27&lt;(AS24+AS27+AS31),"エラー !：⑩の内数である（⑫+⑬＋⑭）の量が⑩を超えています",""))</f>
        <v/>
      </c>
      <c r="AT32" s="380"/>
      <c r="AU32" s="380"/>
      <c r="AV32" s="380"/>
      <c r="AW32" s="382"/>
    </row>
    <row r="33" spans="2:62" ht="27" customHeight="1" thickBot="1">
      <c r="B33" s="556" t="s">
        <v>401</v>
      </c>
      <c r="C33" s="557"/>
      <c r="D33" s="558">
        <v>0</v>
      </c>
      <c r="E33" s="559"/>
      <c r="F33" s="559"/>
      <c r="G33" s="183" t="s">
        <v>158</v>
      </c>
      <c r="H33" s="542">
        <f>+AS31</f>
        <v>0</v>
      </c>
      <c r="I33" s="543"/>
      <c r="J33" s="183" t="s">
        <v>158</v>
      </c>
      <c r="M33" s="539"/>
      <c r="R33" s="589"/>
      <c r="S33" s="544"/>
      <c r="T33" s="544"/>
      <c r="U33" s="544"/>
      <c r="V33" s="42" t="s">
        <v>13</v>
      </c>
      <c r="W33" s="51"/>
      <c r="X33" s="51"/>
      <c r="Y33"/>
      <c r="Z33"/>
      <c r="AA33" s="524"/>
      <c r="AB33" s="525"/>
      <c r="AC33" s="525"/>
      <c r="AD33" s="525"/>
      <c r="AE33" s="525"/>
      <c r="AF33" s="525"/>
      <c r="AG33" s="525"/>
      <c r="AH33" s="525"/>
      <c r="AI33" s="525"/>
      <c r="AJ33" s="525"/>
      <c r="AK33" s="525"/>
      <c r="AL33" s="525"/>
      <c r="AM33" s="525"/>
      <c r="AN33" s="525"/>
      <c r="AO33" s="594"/>
      <c r="AP33" s="176"/>
      <c r="AW33" s="382"/>
    </row>
    <row r="34" spans="2:62" ht="18" customHeight="1">
      <c r="C34" s="244" t="str">
        <f>+IF(D30=0,"",IF(D29&lt;D30,"エラー !：上の表は、⑩の内数である⑪の量が⑩を超えています",""))</f>
        <v/>
      </c>
      <c r="AA34" s="526"/>
      <c r="AB34" s="527"/>
      <c r="AC34" s="527"/>
      <c r="AD34" s="527"/>
      <c r="AE34" s="527"/>
      <c r="AF34" s="527"/>
      <c r="AG34" s="527"/>
      <c r="AH34" s="527"/>
      <c r="AI34" s="527"/>
      <c r="AJ34" s="527"/>
      <c r="AK34" s="527"/>
      <c r="AL34" s="527"/>
      <c r="AM34" s="527"/>
      <c r="AN34" s="527"/>
      <c r="AO34" s="595"/>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6"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24"/>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f>+表紙!L34</f>
        <v>45435</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横浜市中区豊浦町5</v>
      </c>
      <c r="K16" s="684"/>
      <c r="L16" s="685"/>
      <c r="M16" s="685"/>
      <c r="N16" s="685"/>
      <c r="O16" s="686"/>
    </row>
    <row r="17" spans="1:17" ht="26.25" customHeight="1">
      <c r="C17" s="76"/>
      <c r="H17" s="18" t="s">
        <v>7</v>
      </c>
      <c r="I17" s="18"/>
      <c r="J17" s="684" t="str">
        <f>+表紙!J40</f>
        <v>トヨタウエインズグループサービス株式会社
矢島　一豊</v>
      </c>
      <c r="K17" s="684"/>
      <c r="L17" s="685"/>
      <c r="M17" s="685"/>
      <c r="N17" s="685"/>
      <c r="O17" s="686"/>
    </row>
    <row r="18" spans="1:17">
      <c r="C18" s="76"/>
      <c r="J18" s="16" t="s">
        <v>8</v>
      </c>
      <c r="O18" s="77"/>
    </row>
    <row r="19" spans="1:17">
      <c r="C19" s="76"/>
      <c r="J19" s="19" t="s">
        <v>9</v>
      </c>
      <c r="K19" s="19"/>
      <c r="L19" s="689" t="str">
        <f>IF(+表紙!L42="","",+表紙!L42)</f>
        <v>045-623-7299</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トヨタウエインズグループサービス株式会社　本牧センター</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2882</v>
      </c>
      <c r="N25" s="702"/>
      <c r="O25" s="703"/>
    </row>
    <row r="26" spans="1:17" ht="21" customHeight="1">
      <c r="C26" s="417" t="s">
        <v>11</v>
      </c>
      <c r="D26" s="445"/>
      <c r="E26" s="446"/>
      <c r="F26" s="706" t="str">
        <f>+表紙!F49</f>
        <v>横浜市中区豊浦町5</v>
      </c>
      <c r="G26" s="707"/>
      <c r="H26" s="707"/>
      <c r="I26" s="707"/>
      <c r="J26" s="707"/>
      <c r="K26" s="707"/>
      <c r="L26" s="115" t="s">
        <v>134</v>
      </c>
      <c r="M26" s="207"/>
      <c r="N26" s="723" t="str">
        <f>IF(+表紙!N49="","",+表紙!N49)</f>
        <v>045-623-7299</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Ｒ－サービス業（他に分類されないもの）</v>
      </c>
      <c r="G29" s="720"/>
      <c r="H29" s="720"/>
      <c r="I29" s="720"/>
      <c r="J29" s="25" t="s">
        <v>47</v>
      </c>
      <c r="K29" s="25"/>
      <c r="L29" s="725" t="str">
        <f>IF(+表紙!L52="","",+表紙!L52)</f>
        <v>サービス業</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t="str">
        <f>IF(+表紙!L55="","",+表紙!L55)</f>
        <v/>
      </c>
      <c r="M32" s="722"/>
      <c r="N32" s="301" t="s">
        <v>348</v>
      </c>
      <c r="O32" s="298"/>
      <c r="Q32" s="21"/>
    </row>
    <row r="33" spans="3:17" ht="19.5" customHeight="1">
      <c r="C33" s="288"/>
      <c r="D33" s="519"/>
      <c r="E33" s="520"/>
      <c r="F33" s="718" t="s">
        <v>349</v>
      </c>
      <c r="G33" s="487"/>
      <c r="H33" s="719"/>
      <c r="I33" s="720" t="s">
        <v>350</v>
      </c>
      <c r="J33" s="489"/>
      <c r="K33" s="489"/>
      <c r="L33" s="721">
        <f>IF(+表紙!L56="","",+表紙!L56)</f>
        <v>2326</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28</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310</v>
      </c>
      <c r="I40" s="216" t="s">
        <v>4</v>
      </c>
      <c r="J40" s="439" t="s">
        <v>293</v>
      </c>
      <c r="K40" s="440"/>
      <c r="L40" s="441"/>
      <c r="M40" s="680">
        <f>+表紙!M63</f>
        <v>310</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f>+表紙!M65</f>
        <v>310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320.85000000000002</v>
      </c>
      <c r="N46" s="274" t="s">
        <v>329</v>
      </c>
      <c r="O46" s="275"/>
    </row>
    <row r="47" spans="3:17" ht="17.25" customHeight="1">
      <c r="C47" s="276"/>
      <c r="D47" s="391"/>
      <c r="E47" s="392"/>
      <c r="F47" s="392"/>
      <c r="G47" s="392"/>
      <c r="H47" s="392"/>
      <c r="I47" s="393"/>
      <c r="J47" s="510" t="s">
        <v>413</v>
      </c>
      <c r="K47" s="511"/>
      <c r="L47" s="511"/>
      <c r="M47" s="278">
        <f>IF(表紙!M70="","",表紙!M70)</f>
        <v>280.18</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ｲ.特管廃酸</vt:lpstr>
      <vt:lpstr>別紙</vt:lpstr>
      <vt:lpstr>ｱ.特管廃油</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2024-05-28T00:24:27Z</dcterms:created>
  <dcterms:modified xsi:type="dcterms:W3CDTF">2024-09-09T10:26:17Z</dcterms:modified>
</cp:coreProperties>
</file>