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H32" i="94"/>
  <c r="H31" i="94" s="1"/>
  <c r="H26" i="94"/>
  <c r="H27" i="94" s="1"/>
  <c r="AA28" i="94"/>
  <c r="AA29" i="94"/>
  <c r="AA36" i="94"/>
  <c r="H38" i="94"/>
  <c r="H37" i="94" s="1"/>
  <c r="O38" i="94"/>
  <c r="O37" i="94" s="1"/>
  <c r="O19" i="94" s="1"/>
  <c r="AK27" i="82"/>
  <c r="X32" i="94"/>
  <c r="X31" i="94" s="1"/>
  <c r="X26" i="94" s="1"/>
  <c r="X18" i="82"/>
  <c r="O16" i="83"/>
  <c r="Y50" i="94" s="1"/>
  <c r="X21" i="83"/>
  <c r="AK27" i="83"/>
  <c r="O16" i="94"/>
  <c r="O9" i="94"/>
  <c r="O14" i="94"/>
  <c r="O12"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45" i="95" l="1"/>
  <c r="K121" i="98" s="1"/>
  <c r="K195" i="95"/>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<sst xmlns="http://schemas.openxmlformats.org/spreadsheetml/2006/main" count="3178" uniqueCount="461">
  <si>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</si>
  <si>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</si>
  <si>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</si>
  <si>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</si>
  <si>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</si>
  <si>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</si>
  <si>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</si>
  <si>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</si>
  <si>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</si>
  <si>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</si>
  <si>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</si>
  <si>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</si>
  <si>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</si>
  <si>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</si>
  <si>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</si>
  <si>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</si>
  <si>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</si>
  <si>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</si>
  <si>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</si>
  <si>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</si>
  <si>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</si>
  <si>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</si>
  <si>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</si>
  <si>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</si>
  <si>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</si>
  <si>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</si>
  <si>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</si>
  <si>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</si>
  <si>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</si>
  <si>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</si>
  <si>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</si>
  <si>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</si>
  <si>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</si>
  <si>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</si>
  <si>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</si>
  <si>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</si>
  <si>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</si>
  <si>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</si>
  <si>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</si>
  <si>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</si>
  <si>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</si>
  <si>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</si>
  <si>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</si>
  <si>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</si>
  <si>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</si>
  <si>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</si>
  <si>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</si>
  <si>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</si>
  <si>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</si>
  <si>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</si>
  <si>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</si>
  <si>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</si>
  <si>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</si>
  <si>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</si>
  <si>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</si>
  <si>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</si>
  <si>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</si>
  <si>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</si>
  <si>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</si>
  <si>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</si>
  <si>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</si>
  <si>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</si>
  <si>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</si>
  <si>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</si>
  <si>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</si>
  <si>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</si>
  <si>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</si>
  <si>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</si>
  <si>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</si>
  <si>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</si>
  <si>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</si>
  <si>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</si>
  <si>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</si>
  <si>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</si>
  <si>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</si>
  <si>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</si>
  <si>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</si>
  <si>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</si>
  <si>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</si>
  <si>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</si>
  <si>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</si>
  <si>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</si>
  <si>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</si>
  <si>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</si>
  <si>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</si>
  <si>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</si>
  <si>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</si>
  <si>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</si>
  <si>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</si>
  <si>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</si>
  <si>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</si>
  <si>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</si>
  <si>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</si>
  <si>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</si>
  <si>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</si>
  <si>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</si>
  <si>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</si>
  <si>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</si>
  <si>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</si>
  <si>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</si>
  <si>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</si>
  <si>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</si>
  <si>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</si>
  <si>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</si>
  <si>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</si>
  <si>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</si>
  <si>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</si>
  <si>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</si>
  <si>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</si>
  <si>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</si>
  <si>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</si>
  <si>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</si>
  <si>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</si>
  <si>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</si>
  <si>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</si>
  <si>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</si>
  <si>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</si>
  <si>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</si>
  <si>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</si>
  <si>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</si>
  <si>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</si>
  <si>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</si>
  <si>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</si>
  <si>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</si>
  <si>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</si>
  <si>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</si>
  <si>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</si>
  <si>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</si>
  <si>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</si>
  <si>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</si>
  <si>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</si>
  <si>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</si>
  <si>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</si>
  <si>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</si>
  <si>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</si>
  <si>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</si>
  <si>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</si>
  <si>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</si>
  <si>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</si>
  <si>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</si>
  <si>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</si>
  <si>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</si>
  <si>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</si>
  <si>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</si>
  <si>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</si>
  <si>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</si>
  <si>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</si>
  <si>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</si>
  <si>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</si>
  <si>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</si>
  <si>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</si>
  <si>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</si>
  <si>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</si>
  <si>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</si>
  <si>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</si>
  <si>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</si>
  <si>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</si>
  <si>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</si>
  <si>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</si>
  <si>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</si>
  <si>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</si>
  <si>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</si>
  <si>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</si>
  <si>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</si>
  <si>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</si>
  <si>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</si>
  <si>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</si>
  <si>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</si>
  <si>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</si>
  <si>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</si>
  <si>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</si>
  <si>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</si>
  <si>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</si>
  <si>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</si>
  <si>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</si>
  <si>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</si>
  <si>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</si>
  <si>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</si>
  <si>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</si>
  <si>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</si>
  <si>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</si>
  <si>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</si>
  <si>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</si>
  <si>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</si>
  <si>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</si>
  <si>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</si>
  <si>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</si>
  <si>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</si>
  <si>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</si>
  <si>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</si>
  <si>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</si>
  <si>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</si>
  <si>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</si>
  <si>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</si>
  <si>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</si>
  <si>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</si>
  <si>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</si>
  <si>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</si>
  <si>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</si>
  <si>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</si>
  <si>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</si>
  <si>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</si>
  <si>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</si>
  <si>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</si>
  <si>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</si>
  <si>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</si>
  <si>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</si>
  <si>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</si>
  <si>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</si>
  <si>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</si>
  <si>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</si>
  <si>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</si>
  <si>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</si>
  <si>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</si>
  <si>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</si>
  <si>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</si>
  <si>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</si>
  <si>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</si>
  <si>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</si>
  <si>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</si>
  <si>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</si>
  <si>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</si>
  <si>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</si>
  <si>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</si>
  <si>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</si>
  <si>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</si>
  <si>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</si>
  <si>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</si>
  <si>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</si>
  <si>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</si>
  <si>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</si>
  <si>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</si>
  <si>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</si>
  <si>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</si>
  <si>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</si>
  <si>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</si>
  <si>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</si>
  <si>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</si>
  <si>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</si>
  <si>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</si>
  <si>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</si>
  <si>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</si>
  <si>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</si>
  <si>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</si>
  <si>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</si>
  <si>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</si>
  <si>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</si>
  <si>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</si>
  <si>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</si>
  <si>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</si>
  <si>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</si>
  <si>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</si>
  <si>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</si>
  <si>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</si>
  <si>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</si>
  <si>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</si>
  <si>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</si>
  <si>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</si>
  <si>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</si>
  <si>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</si>
  <si>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</si>
  <si>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</si>
  <si>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</si>
  <si>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</si>
  <si>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</si>
  <si>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</si>
  <si>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</si>
  <si>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</si>
  <si>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</si>
  <si>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</si>
  <si>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</si>
  <si>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</si>
  <si>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</si>
  <si>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</si>
  <si>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</si>
  <si>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</si>
  <si>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</si>
  <si>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</si>
  <si>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</si>
  <si>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</si>
  <si>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</si>
  <si>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</si>
  <si>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</si>
  <si>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</si>
  <si>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</si>
  <si>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</si>
  <si>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</si>
  <si>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</si>
  <si>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</si>
  <si>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</si>
  <si>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</si>
  <si>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</si>
  <si>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</si>
  <si>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</si>
  <si>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</si>
  <si>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</si>
  <si>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</si>
  <si>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</si>
  <si>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</si>
  <si>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</si>
  <si>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</si>
  <si>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</si>
  <si>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</si>
  <si>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</si>
  <si>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</si>
  <si>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</si>
  <si>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</si>
  <si>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</si>
  <si>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</si>
  <si>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</si>
  <si>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</si>
  <si>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</si>
  <si>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</si>
  <si>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</si>
  <si>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</si>
  <si>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</si>
  <si>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</si>
  <si>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</si>
  <si>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</si>
  <si>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</si>
  <si>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</si>
  <si>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</si>
  <si>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</si>
  <si>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</si>
  <si>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</si>
  <si>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</si>
  <si>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</si>
  <si>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</si>
  <si>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</si>
  <si>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</si>
  <si>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</si>
  <si>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</si>
  <si>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</si>
  <si>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</si>
  <si>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</si>
  <si>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</si>
  <si>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</si>
  <si>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</si>
  <si>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</si>
  <si>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</si>
  <si>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</si>
  <si>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</si>
  <si>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</si>
  <si>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</si>
  <si>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</si>
  <si>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</si>
  <si>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</si>
  <si>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</si>
  <si>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</si>
  <si>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</si>
  <si>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</si>
  <si>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</si>
  <si>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</si>
  <si>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</si>
  <si>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</si>
  <si>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</si>
  <si>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</si>
  <si>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</si>
  <si>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</si>
  <si>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</si>
  <si>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</si>
  <si>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</si>
  <si>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</si>
  <si>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</si>
  <si>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</si>
  <si>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</si>
  <si>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</si>
  <si>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</si>
  <si>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</si>
  <si>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</si>
  <si>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</si>
  <si>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</si>
  <si>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</si>
  <si>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</si>
  <si>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</si>
  <si>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</si>
  <si>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</si>
  <si>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</si>
  <si>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</si>
  <si>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</si>
  <si>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</si>
  <si>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</si>
  <si>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</si>
  <si>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</si>
  <si>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</si>
  <si>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</si>
  <si>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</si>
  <si>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</si>
  <si>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</si>
  <si>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</si>
  <si>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</si>
  <si>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</si>
  <si>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</si>
  <si>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</si>
  <si>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</si>
  <si>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</si>
  <si>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</si>
  <si>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</si>
  <si>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</si>
  <si>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</si>
  <si>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</si>
  <si>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</si>
  <si>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</si>
  <si>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</si>
  <si>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</si>
  <si>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</si>
  <si>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</si>
  <si>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</si>
  <si>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</si>
  <si>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</si>
  <si>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</si>
  <si>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</si>
  <si>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</si>
  <si>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</si>
  <si>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</si>
  <si>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</si>
  <si>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</si>
  <si>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</si>
  <si>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</si>
  <si>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</si>
  <si>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</si>
  <si>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</si>
  <si>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</si>
  <si>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</si>
  <si>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</si>
  <si>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</si>
  <si>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</si>
  <si>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</si>
  <si>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</si>
  <si>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</si>
  <si>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</si>
  <si>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</si>
  <si>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</si>
  <si>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</si>
  <si>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</si>
  <si>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</si>
  <si>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</si>
  <si>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</si>
  <si>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</si>
  <si>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</si>
  <si>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</si>
  <si>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</si>
  <si>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</si>
  <si>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</si>
  <si>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</si>
  <si>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埼玉県川口市本町四丁目11番6号</t>
    <rPh sb="8" eb="9">
      <t>ヨン</t>
    </rPh>
    <phoneticPr fontId="3"/>
  </si>
  <si>
    <t xml:space="preserve"> 川口土木建築工業株式会社　                                                     代表取締役　古川　元一</t>
    <phoneticPr fontId="3"/>
  </si>
  <si>
    <t xml:space="preserve"> 048-224-5111</t>
    <phoneticPr fontId="3"/>
  </si>
  <si>
    <t>令和   ６年  ６ 月  ２４日</t>
    <phoneticPr fontId="3"/>
  </si>
  <si>
    <t>総合工事業　建築工事業　D06</t>
    <phoneticPr fontId="3"/>
  </si>
  <si>
    <t>287人</t>
    <rPh sb="3" eb="4">
      <t>ニン</t>
    </rPh>
    <phoneticPr fontId="3"/>
  </si>
  <si>
    <t>・作業所内で分別した石膏ボードは、再資源化施設へ搬出し、産業廃棄物の発生を抑制しました。
・部材納品業者へは梱包材を可能な限り省くよう指導
　（紙くず、木くず）</t>
    <phoneticPr fontId="3"/>
  </si>
  <si>
    <t>・各作業所の混廃率が低下するよう現場の取組を支援する</t>
    <phoneticPr fontId="3"/>
  </si>
  <si>
    <t>以下の取組を継続して実施する。
・処理委託施設の定期的な施設確認の実施、二次処理先、再生委託先
　の把握、及び最終処分先の確認
・電子マニフェストによる運用を徹底し処理状況を管理</t>
    <phoneticPr fontId="3"/>
  </si>
  <si>
    <t>　・委託先選定の際に優良認定処理業者制度による評価活用
　・可能な場合、再生利用業者への委託</t>
    <phoneticPr fontId="3"/>
  </si>
  <si>
    <t>該当なし</t>
    <rPh sb="0" eb="2">
      <t>ガイトウ</t>
    </rPh>
    <phoneticPr fontId="3"/>
  </si>
  <si>
    <t>該当なし</t>
    <phoneticPr fontId="3"/>
  </si>
  <si>
    <t>汚泥→脱水→再生利用
コンクリート片・アスコンがら→破砕→再生利用
木くず→破砕・焼却→再生利用
金属くず→破砕→再生利用
紙くず→圧縮・焼却→再生利用
廃プラスチック→破砕・圧縮→再生利用
石膏ボード（広域再生）→破砕→再生利用
建設混合廃棄物→焼却→再生利用           ※全て委託</t>
    <phoneticPr fontId="3"/>
  </si>
  <si>
    <t xml:space="preserve">【産業廃棄物処理責任者】
　　建築管理部（部長）　
            |                                     →　各作業所（現場代理人）　→　協力業者
            |                                  
   代表取締役　→　工事部（部長） 　→　各作業所（現場代理人）　→　協力業者
                                                  →　各作業所（現場代理人）　→　協力業者
                                          </t>
    <rPh sb="1" eb="6">
      <t>サンギョウハイキブツ</t>
    </rPh>
    <rPh sb="6" eb="8">
      <t>ショリ</t>
    </rPh>
    <rPh sb="8" eb="11">
      <t>セキニンシャ</t>
    </rPh>
    <rPh sb="78" eb="79">
      <t>カク</t>
    </rPh>
    <rPh sb="79" eb="82">
      <t>サギョウショ</t>
    </rPh>
    <rPh sb="83" eb="88">
      <t>ゲンバダイリニン</t>
    </rPh>
    <rPh sb="92" eb="96">
      <t>キョウリョクギョウシャ</t>
    </rPh>
    <rPh sb="148" eb="150">
      <t>ダイヒョウ</t>
    </rPh>
    <rPh sb="150" eb="153">
      <t>トリシマリヤク</t>
    </rPh>
    <rPh sb="156" eb="159">
      <t>コウジブ</t>
    </rPh>
    <rPh sb="160" eb="162">
      <t>ブチョウ</t>
    </rPh>
    <rPh sb="167" eb="171">
      <t>カクサギョウショ</t>
    </rPh>
    <rPh sb="172" eb="174">
      <t>ゲンバ</t>
    </rPh>
    <rPh sb="174" eb="177">
      <t>ダイリニン</t>
    </rPh>
    <rPh sb="181" eb="185">
      <t>キョウリョクギョウシャ</t>
    </rPh>
    <phoneticPr fontId="3"/>
  </si>
  <si>
    <t>埼玉県川口市本町四丁目11番6号
（鶴見区鶴見中央4丁目内）</t>
    <rPh sb="8" eb="9">
      <t>ヨン</t>
    </rPh>
    <rPh sb="26" eb="28">
      <t>チョウメ</t>
    </rPh>
    <rPh sb="28" eb="29">
      <t>ナイ</t>
    </rPh>
    <phoneticPr fontId="3"/>
  </si>
  <si>
    <t>川口土木建築工業株式会社
（横浜市内工事現場）</t>
    <rPh sb="14" eb="18">
      <t>ヨコハマシナイ</t>
    </rPh>
    <rPh sb="18" eb="22">
      <t>コウジゲンバ</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</si>
</sst>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5643" y="2202996"/>
          <a:ext cx="427264" cy="635454"/>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37" zoomScale="115" zoomScaleNormal="115" zoomScaleSheetLayoutView="115" workbookViewId="0">
      <selection activeCell="P50" sqref="P50"/>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448</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446</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447</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460</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3772</v>
      </c>
      <c r="Q49" s="754"/>
      <c r="R49" s="754"/>
      <c r="S49" s="754"/>
      <c r="T49" s="754"/>
      <c r="U49" s="755"/>
    </row>
    <row r="50" spans="3:54" ht="26.25" customHeight="1" x14ac:dyDescent="0.15">
      <c r="C50" s="726" t="s">
        <v>11</v>
      </c>
      <c r="D50" s="727"/>
      <c r="E50" s="728"/>
      <c r="F50" s="737" t="s">
        <v>459</v>
      </c>
      <c r="G50" s="738"/>
      <c r="H50" s="738"/>
      <c r="I50" s="738"/>
      <c r="J50" s="738"/>
      <c r="K50" s="738"/>
      <c r="L50" s="738"/>
      <c r="M50" s="738"/>
      <c r="N50" s="592" t="s">
        <v>172</v>
      </c>
      <c r="O50" s="595"/>
      <c r="P50" s="596"/>
      <c r="Q50" s="741" t="s">
        <v>447</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449</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1961</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450</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457</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458</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6</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1152.3000000000002</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451</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7</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77.599999999999994</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452</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t="s">
        <v>456</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456</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456</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456</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t="s">
        <v>455</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t="s">
        <v>456</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1152.3000000000002</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40.9</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1152.3000000000002</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454</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77.599999999999994</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23.2</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77.599999999999994</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453</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dataConsolidate/>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川口土木建築工業株式会社
（横浜市内工事現場）</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K13" zoomScaleNormal="100" workbookViewId="0">
      <selection activeCell="AE5" sqref="AE5:AU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858</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858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17.600000000000001</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v>0</v>
      </c>
      <c r="AL30" s="815"/>
      <c r="AM30" s="815"/>
      <c r="AN30" s="815"/>
      <c r="AO30" s="67" t="s">
        <v>13</v>
      </c>
      <c r="AR30" s="921"/>
      <c r="AS30" s="918"/>
      <c r="AT30" s="918"/>
      <c r="AU30" s="919"/>
    </row>
    <row r="31" spans="2:48" ht="27" customHeight="1" thickTop="1" thickBot="1" x14ac:dyDescent="0.2">
      <c r="B31" s="888" t="s">
        <v>375</v>
      </c>
      <c r="C31" s="839"/>
      <c r="D31" s="839"/>
      <c r="E31" s="840"/>
      <c r="F31" s="874">
        <v>858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7" zoomScale="70" zoomScaleNormal="70" workbookViewId="0">
      <selection activeCell="F25" sqref="F25:G2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0.8</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0.8</v>
      </c>
      <c r="P27" s="863"/>
      <c r="Q27" s="863"/>
      <c r="R27" s="863"/>
      <c r="S27" s="59" t="s">
        <v>38</v>
      </c>
      <c r="T27" s="80"/>
      <c r="U27" s="80"/>
      <c r="X27" s="78" t="s">
        <v>39</v>
      </c>
      <c r="Y27" s="81"/>
      <c r="AG27" s="68"/>
      <c r="AH27" s="68"/>
      <c r="AI27" s="68"/>
      <c r="AJ27" s="68"/>
      <c r="AK27" s="905">
        <f>+AG18+O27</f>
        <v>0.8</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3.5</v>
      </c>
      <c r="G30" s="875"/>
      <c r="H30" s="234" t="s">
        <v>198</v>
      </c>
      <c r="L30" s="872"/>
      <c r="O30" s="71"/>
      <c r="Q30" s="862">
        <f>+ROUND(Z28,1)+ROUND(Z29,1)+ROUND(Z30,1)</f>
        <v>0.8</v>
      </c>
      <c r="R30" s="863"/>
      <c r="S30" s="863"/>
      <c r="T30" s="863"/>
      <c r="U30" s="59" t="s">
        <v>16</v>
      </c>
      <c r="X30" s="860" t="s">
        <v>186</v>
      </c>
      <c r="Y30" s="861"/>
      <c r="Z30" s="853"/>
      <c r="AA30" s="854"/>
      <c r="AB30" s="854"/>
      <c r="AC30" s="854"/>
      <c r="AD30" s="854"/>
      <c r="AE30" s="59" t="s">
        <v>13</v>
      </c>
      <c r="AK30" s="814">
        <v>0.2</v>
      </c>
      <c r="AL30" s="815"/>
      <c r="AM30" s="815"/>
      <c r="AN30" s="815"/>
      <c r="AO30" s="67" t="s">
        <v>13</v>
      </c>
      <c r="AR30" s="921"/>
      <c r="AS30" s="918"/>
      <c r="AT30" s="918"/>
      <c r="AU30" s="919"/>
    </row>
    <row r="31" spans="2:48" ht="27" customHeight="1" thickTop="1" thickBot="1" x14ac:dyDescent="0.2">
      <c r="B31" s="888" t="s">
        <v>375</v>
      </c>
      <c r="C31" s="839"/>
      <c r="D31" s="839"/>
      <c r="E31" s="840"/>
      <c r="F31" s="874">
        <v>3.5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4"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7.8</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0.2</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7.8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7.8</v>
      </c>
      <c r="P27" s="863"/>
      <c r="Q27" s="863"/>
      <c r="R27" s="863"/>
      <c r="S27" s="59" t="s">
        <v>38</v>
      </c>
      <c r="T27" s="80"/>
      <c r="U27" s="80"/>
      <c r="X27" s="78" t="s">
        <v>39</v>
      </c>
      <c r="Y27" s="81"/>
      <c r="AG27" s="68"/>
      <c r="AH27" s="68"/>
      <c r="AI27" s="68"/>
      <c r="AJ27" s="68"/>
      <c r="AK27" s="905">
        <f>+AG18+O27</f>
        <v>7.8</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7.8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0.2</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0.2</v>
      </c>
      <c r="G30" s="875"/>
      <c r="H30" s="234" t="s">
        <v>198</v>
      </c>
      <c r="L30" s="872"/>
      <c r="O30" s="71"/>
      <c r="Q30" s="862">
        <f>+ROUND(Z28,1)+ROUND(Z29,1)+ROUND(Z30,1)</f>
        <v>7.8</v>
      </c>
      <c r="R30" s="863"/>
      <c r="S30" s="863"/>
      <c r="T30" s="863"/>
      <c r="U30" s="59" t="s">
        <v>16</v>
      </c>
      <c r="X30" s="860" t="s">
        <v>186</v>
      </c>
      <c r="Y30" s="861"/>
      <c r="Z30" s="853">
        <v>0</v>
      </c>
      <c r="AA30" s="854"/>
      <c r="AB30" s="854"/>
      <c r="AC30" s="854"/>
      <c r="AD30" s="854"/>
      <c r="AE30" s="59" t="s">
        <v>13</v>
      </c>
      <c r="AK30" s="814">
        <v>2.2999999999999998</v>
      </c>
      <c r="AL30" s="815"/>
      <c r="AM30" s="815"/>
      <c r="AN30" s="815"/>
      <c r="AO30" s="67" t="s">
        <v>13</v>
      </c>
      <c r="AR30" s="921"/>
      <c r="AS30" s="918"/>
      <c r="AT30" s="918"/>
      <c r="AU30" s="919"/>
    </row>
    <row r="31" spans="2:48" ht="27" customHeight="1" thickTop="1" thickBot="1" x14ac:dyDescent="0.2">
      <c r="B31" s="888" t="s">
        <v>375</v>
      </c>
      <c r="C31" s="839"/>
      <c r="D31" s="839"/>
      <c r="E31" s="840"/>
      <c r="F31" s="874">
        <v>0.2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3"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4.7</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8.5</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4.7</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4.7</v>
      </c>
      <c r="P27" s="863"/>
      <c r="Q27" s="863"/>
      <c r="R27" s="863"/>
      <c r="S27" s="59" t="s">
        <v>38</v>
      </c>
      <c r="T27" s="80"/>
      <c r="U27" s="80"/>
      <c r="X27" s="78" t="s">
        <v>39</v>
      </c>
      <c r="Y27" s="81"/>
      <c r="AG27" s="68"/>
      <c r="AH27" s="68"/>
      <c r="AI27" s="68"/>
      <c r="AJ27" s="68"/>
      <c r="AK27" s="905">
        <f>+AG18+O27</f>
        <v>4.7</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4.7</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8.5</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8.5</v>
      </c>
      <c r="G30" s="875"/>
      <c r="H30" s="234" t="s">
        <v>198</v>
      </c>
      <c r="L30" s="872"/>
      <c r="O30" s="71"/>
      <c r="Q30" s="862">
        <f>+ROUND(Z28,1)+ROUND(Z29,1)+ROUND(Z30,1)</f>
        <v>4.7</v>
      </c>
      <c r="R30" s="863"/>
      <c r="S30" s="863"/>
      <c r="T30" s="863"/>
      <c r="U30" s="59" t="s">
        <v>16</v>
      </c>
      <c r="X30" s="860" t="s">
        <v>186</v>
      </c>
      <c r="Y30" s="861"/>
      <c r="Z30" s="853">
        <v>0</v>
      </c>
      <c r="AA30" s="854"/>
      <c r="AB30" s="854"/>
      <c r="AC30" s="854"/>
      <c r="AD30" s="854"/>
      <c r="AE30" s="59" t="s">
        <v>13</v>
      </c>
      <c r="AK30" s="814">
        <v>1.4</v>
      </c>
      <c r="AL30" s="815"/>
      <c r="AM30" s="815"/>
      <c r="AN30" s="815"/>
      <c r="AO30" s="67" t="s">
        <v>13</v>
      </c>
      <c r="AR30" s="921"/>
      <c r="AS30" s="918"/>
      <c r="AT30" s="918"/>
      <c r="AU30" s="919"/>
    </row>
    <row r="31" spans="2:48" ht="27" customHeight="1" thickTop="1" thickBot="1" x14ac:dyDescent="0.2">
      <c r="B31" s="888" t="s">
        <v>375</v>
      </c>
      <c r="C31" s="839"/>
      <c r="D31" s="839"/>
      <c r="E31" s="840"/>
      <c r="F31" s="874">
        <v>8.5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N11" workbookViewId="0">
      <selection activeCell="AT16" sqref="AT1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1.9</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1.9</v>
      </c>
      <c r="P27" s="863"/>
      <c r="Q27" s="863"/>
      <c r="R27" s="863"/>
      <c r="S27" s="59" t="s">
        <v>38</v>
      </c>
      <c r="T27" s="80"/>
      <c r="U27" s="80"/>
      <c r="X27" s="78" t="s">
        <v>39</v>
      </c>
      <c r="Y27" s="81"/>
      <c r="AG27" s="68"/>
      <c r="AH27" s="68"/>
      <c r="AI27" s="68"/>
      <c r="AJ27" s="68"/>
      <c r="AK27" s="905">
        <f>+AG18+O27</f>
        <v>1.9</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1.9</v>
      </c>
      <c r="R30" s="863"/>
      <c r="S30" s="863"/>
      <c r="T30" s="863"/>
      <c r="U30" s="59" t="s">
        <v>16</v>
      </c>
      <c r="X30" s="860" t="s">
        <v>186</v>
      </c>
      <c r="Y30" s="861"/>
      <c r="Z30" s="853"/>
      <c r="AA30" s="854"/>
      <c r="AB30" s="854"/>
      <c r="AC30" s="854"/>
      <c r="AD30" s="854"/>
      <c r="AE30" s="59" t="s">
        <v>13</v>
      </c>
      <c r="AK30" s="814">
        <v>0.6</v>
      </c>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4" workbookViewId="0">
      <selection activeCell="F28" sqref="F28:G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5.8</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5.8</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5.8</v>
      </c>
      <c r="P27" s="863"/>
      <c r="Q27" s="863"/>
      <c r="R27" s="863"/>
      <c r="S27" s="59" t="s">
        <v>38</v>
      </c>
      <c r="T27" s="80"/>
      <c r="U27" s="80"/>
      <c r="X27" s="78" t="s">
        <v>39</v>
      </c>
      <c r="Y27" s="81"/>
      <c r="AG27" s="68"/>
      <c r="AH27" s="68"/>
      <c r="AI27" s="68"/>
      <c r="AJ27" s="68"/>
      <c r="AK27" s="905">
        <f>+AG18+O27</f>
        <v>5.8</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5.8</v>
      </c>
      <c r="R30" s="863"/>
      <c r="S30" s="863"/>
      <c r="T30" s="863"/>
      <c r="U30" s="59" t="s">
        <v>16</v>
      </c>
      <c r="X30" s="860" t="s">
        <v>186</v>
      </c>
      <c r="Y30" s="861"/>
      <c r="Z30" s="853">
        <v>0</v>
      </c>
      <c r="AA30" s="854"/>
      <c r="AB30" s="854"/>
      <c r="AC30" s="854"/>
      <c r="AD30" s="854"/>
      <c r="AE30" s="59" t="s">
        <v>13</v>
      </c>
      <c r="AK30" s="814">
        <v>1.7</v>
      </c>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election activeCell="F24" sqref="F24:G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F24" sqref="F24:G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6.2</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267.2</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6.2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6.2</v>
      </c>
      <c r="P27" s="863"/>
      <c r="Q27" s="863"/>
      <c r="R27" s="863"/>
      <c r="S27" s="59" t="s">
        <v>38</v>
      </c>
      <c r="T27" s="80"/>
      <c r="U27" s="80"/>
      <c r="X27" s="78" t="s">
        <v>39</v>
      </c>
      <c r="Y27" s="81"/>
      <c r="AG27" s="68"/>
      <c r="AH27" s="68"/>
      <c r="AI27" s="68"/>
      <c r="AJ27" s="68"/>
      <c r="AK27" s="905">
        <f>+AG18+O27</f>
        <v>6.2</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6.2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267.2</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2.2000000000000002</v>
      </c>
      <c r="G30" s="875"/>
      <c r="H30" s="234" t="s">
        <v>198</v>
      </c>
      <c r="L30" s="872"/>
      <c r="O30" s="71"/>
      <c r="Q30" s="862">
        <f>+ROUND(Z28,1)+ROUND(Z29,1)+ROUND(Z30,1)</f>
        <v>6.2</v>
      </c>
      <c r="R30" s="863"/>
      <c r="S30" s="863"/>
      <c r="T30" s="863"/>
      <c r="U30" s="59" t="s">
        <v>16</v>
      </c>
      <c r="X30" s="860" t="s">
        <v>186</v>
      </c>
      <c r="Y30" s="861"/>
      <c r="Z30" s="853">
        <v>0</v>
      </c>
      <c r="AA30" s="854"/>
      <c r="AB30" s="854"/>
      <c r="AC30" s="854"/>
      <c r="AD30" s="854"/>
      <c r="AE30" s="59" t="s">
        <v>13</v>
      </c>
      <c r="AK30" s="814">
        <v>1.9</v>
      </c>
      <c r="AL30" s="815"/>
      <c r="AM30" s="815"/>
      <c r="AN30" s="815"/>
      <c r="AO30" s="67" t="s">
        <v>13</v>
      </c>
      <c r="AR30" s="921"/>
      <c r="AS30" s="918"/>
      <c r="AT30" s="918"/>
      <c r="AU30" s="919"/>
    </row>
    <row r="31" spans="2:48" ht="27" customHeight="1" thickTop="1" thickBot="1" x14ac:dyDescent="0.2">
      <c r="B31" s="888" t="s">
        <v>375</v>
      </c>
      <c r="C31" s="839"/>
      <c r="D31" s="839"/>
      <c r="E31" s="840"/>
      <c r="F31" s="874">
        <v>267.2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C15" workbookViewId="0">
      <selection activeCell="Q33" sqref="Q33:T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川口土木建築工業株式会社
（横浜市内工事現場）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50.4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14.9</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50.4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50.4</v>
      </c>
      <c r="P27" s="863"/>
      <c r="Q27" s="863"/>
      <c r="R27" s="863"/>
      <c r="S27" s="59" t="s">
        <v>38</v>
      </c>
      <c r="T27" s="80"/>
      <c r="U27" s="80"/>
      <c r="X27" s="78" t="s">
        <v>39</v>
      </c>
      <c r="Y27" s="81"/>
      <c r="AG27" s="68"/>
      <c r="AH27" s="68"/>
      <c r="AI27" s="68"/>
      <c r="AJ27" s="68"/>
      <c r="AK27" s="905">
        <f>+AG18+O27</f>
        <v>50.4</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50.4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14.9</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8.9</v>
      </c>
      <c r="G30" s="875"/>
      <c r="H30" s="234" t="s">
        <v>198</v>
      </c>
      <c r="L30" s="872"/>
      <c r="O30" s="71"/>
      <c r="Q30" s="862">
        <f>+ROUND(Z28,1)+ROUND(Z29,1)+ROUND(Z30,1)</f>
        <v>50.4</v>
      </c>
      <c r="R30" s="863"/>
      <c r="S30" s="863"/>
      <c r="T30" s="863"/>
      <c r="U30" s="59" t="s">
        <v>16</v>
      </c>
      <c r="X30" s="860" t="s">
        <v>186</v>
      </c>
      <c r="Y30" s="861"/>
      <c r="Z30" s="853">
        <v>0</v>
      </c>
      <c r="AA30" s="854"/>
      <c r="AB30" s="854"/>
      <c r="AC30" s="854"/>
      <c r="AD30" s="854"/>
      <c r="AE30" s="59" t="s">
        <v>13</v>
      </c>
      <c r="AK30" s="814">
        <v>15.1</v>
      </c>
      <c r="AL30" s="815"/>
      <c r="AM30" s="815"/>
      <c r="AN30" s="815"/>
      <c r="AO30" s="67" t="s">
        <v>13</v>
      </c>
      <c r="AR30" s="921"/>
      <c r="AS30" s="918"/>
      <c r="AT30" s="918"/>
      <c r="AU30" s="919"/>
    </row>
    <row r="31" spans="2:48" ht="27" customHeight="1" thickTop="1" thickBot="1" x14ac:dyDescent="0.2">
      <c r="B31" s="888" t="s">
        <v>375</v>
      </c>
      <c r="C31" s="839"/>
      <c r="D31" s="839"/>
      <c r="E31" s="840"/>
      <c r="F31" s="874">
        <v>14.9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election activeCell="S37" sqref="S37 S25 S20:S23"/>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川口土木建築工業株式会社
（横浜市内工事現場）</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858</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3.5</v>
      </c>
      <c r="M9" s="507">
        <f>IF(OR(ｷ.紙くず!F24&gt;0,ｷ.紙くず!F24&lt;0),ｷ.紙くず!F24,IF(M$19&gt;0,"0",0))</f>
        <v>0.2</v>
      </c>
      <c r="N9" s="507">
        <f>IF(OR(ｸ.木くず!F24&gt;0,ｸ.木くず!F24&lt;0),ｸ.木くず!F24,IF(N$19&gt;0,"0",0))</f>
        <v>8.5</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t="str">
        <f>IF(OR(ｽ.金属くず!F24&gt;0,ｽ.金属くず!F24&lt;0),ｽ.金属くず!F24,IF(S$19&gt;0,"0",0))</f>
        <v>0</v>
      </c>
      <c r="T9" s="507" t="str">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267.2</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14.9</v>
      </c>
      <c r="AA9" s="509">
        <f>IF(SUM(G9:Z9)&gt;0,SUM(G9:Z9),IF(AA$19&gt;0,"0",0))</f>
        <v>1152.3000000000002</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858</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3.5</v>
      </c>
      <c r="M14" s="513">
        <f>IF(OR(ｷ.紙くず!F29&gt;0,ｷ.紙くず!F29&lt;0),ｷ.紙くず!F29,IF(M$19&gt;0,"0",0))</f>
        <v>0.2</v>
      </c>
      <c r="N14" s="513">
        <f>IF(OR(ｸ.木くず!F29&gt;0,ｸ.木くず!F29&lt;0),ｸ.木くず!F29,IF(N$19&gt;0,"0",0))</f>
        <v>8.5</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t="str">
        <f>IF(OR(ｽ.金属くず!F29&gt;0,ｽ.金属くず!F29&lt;0),ｽ.金属くず!F29,IF(S$19&gt;0,"0",0))</f>
        <v>0</v>
      </c>
      <c r="T14" s="513" t="str">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267.2</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14.9</v>
      </c>
      <c r="AA14" s="515">
        <f t="shared" si="0"/>
        <v>1152.3000000000002</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17.600000000000001</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3.5</v>
      </c>
      <c r="M15" s="513">
        <f>IF(OR(ｷ.紙くず!F30&gt;0,ｷ.紙くず!F30&lt;0),ｷ.紙くず!F30,IF(M$19&gt;0,"0",0))</f>
        <v>0.2</v>
      </c>
      <c r="N15" s="513">
        <f>IF(OR(ｸ.木くず!F30&gt;0,ｸ.木くず!F30&lt;0),ｸ.木くず!F30,IF(N$19&gt;0,"0",0))</f>
        <v>8.5</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2.2000000000000002</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8.9</v>
      </c>
      <c r="AA15" s="515">
        <f t="shared" si="0"/>
        <v>40.9</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858</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3.5</v>
      </c>
      <c r="M16" s="513">
        <f>IF(OR(ｷ.紙くず!F31&gt;0,ｷ.紙くず!F31&lt;0),ｷ.紙くず!F31,IF(M$19&gt;0,"0",0))</f>
        <v>0.2</v>
      </c>
      <c r="N16" s="513">
        <f>IF(OR(ｸ.木くず!F31&gt;0,ｸ.木くず!F31&lt;0),ｸ.木くず!F31,IF(N$19&gt;0,"0",0))</f>
        <v>8.5</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t="str">
        <f>IF(OR(ｽ.金属くず!F31&gt;0,ｽ.金属くず!F31&lt;0),ｽ.金属くず!F31,IF(S$19&gt;0,"0",0))</f>
        <v>0</v>
      </c>
      <c r="T16" s="513" t="str">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267.2</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14.9</v>
      </c>
      <c r="AA16" s="515">
        <f t="shared" si="0"/>
        <v>1152.3000000000002</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0</v>
      </c>
      <c r="J19" s="519">
        <f t="shared" si="1"/>
        <v>0</v>
      </c>
      <c r="K19" s="519">
        <f t="shared" si="1"/>
        <v>0</v>
      </c>
      <c r="L19" s="519">
        <f t="shared" si="1"/>
        <v>0.8</v>
      </c>
      <c r="M19" s="519">
        <f t="shared" si="1"/>
        <v>7.8</v>
      </c>
      <c r="N19" s="519">
        <f t="shared" si="1"/>
        <v>4.7</v>
      </c>
      <c r="O19" s="519">
        <f t="shared" si="1"/>
        <v>0</v>
      </c>
      <c r="P19" s="519">
        <f t="shared" si="1"/>
        <v>0</v>
      </c>
      <c r="Q19" s="519">
        <f t="shared" si="1"/>
        <v>0</v>
      </c>
      <c r="R19" s="519">
        <f t="shared" si="1"/>
        <v>0</v>
      </c>
      <c r="S19" s="519">
        <f t="shared" si="1"/>
        <v>1.9</v>
      </c>
      <c r="T19" s="519">
        <f t="shared" si="1"/>
        <v>5.8</v>
      </c>
      <c r="U19" s="519">
        <f t="shared" si="1"/>
        <v>0</v>
      </c>
      <c r="V19" s="519">
        <f t="shared" si="1"/>
        <v>6.2</v>
      </c>
      <c r="W19" s="519">
        <f t="shared" si="1"/>
        <v>0</v>
      </c>
      <c r="X19" s="519">
        <f t="shared" si="1"/>
        <v>0</v>
      </c>
      <c r="Y19" s="519">
        <f t="shared" si="1"/>
        <v>0</v>
      </c>
      <c r="Z19" s="520">
        <f t="shared" si="1"/>
        <v>50.4</v>
      </c>
      <c r="AA19" s="521">
        <f t="shared" ref="AA19:AA25" si="2">SUM(G19:Z19)</f>
        <v>77.599999999999994</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0</v>
      </c>
      <c r="J37" s="554">
        <f t="shared" si="8"/>
        <v>0</v>
      </c>
      <c r="K37" s="554">
        <f t="shared" si="8"/>
        <v>0</v>
      </c>
      <c r="L37" s="554">
        <f t="shared" si="8"/>
        <v>0.8</v>
      </c>
      <c r="M37" s="554">
        <f t="shared" si="8"/>
        <v>7.8</v>
      </c>
      <c r="N37" s="554">
        <f t="shared" si="8"/>
        <v>4.7</v>
      </c>
      <c r="O37" s="554">
        <f t="shared" si="8"/>
        <v>0</v>
      </c>
      <c r="P37" s="554">
        <f t="shared" si="8"/>
        <v>0</v>
      </c>
      <c r="Q37" s="554">
        <f t="shared" si="8"/>
        <v>0</v>
      </c>
      <c r="R37" s="554">
        <f t="shared" si="8"/>
        <v>0</v>
      </c>
      <c r="S37" s="554">
        <f t="shared" si="8"/>
        <v>1.9</v>
      </c>
      <c r="T37" s="554">
        <f t="shared" si="8"/>
        <v>5.8</v>
      </c>
      <c r="U37" s="554">
        <f t="shared" si="8"/>
        <v>0</v>
      </c>
      <c r="V37" s="554">
        <f t="shared" si="8"/>
        <v>6.2</v>
      </c>
      <c r="W37" s="554">
        <f t="shared" si="8"/>
        <v>0</v>
      </c>
      <c r="X37" s="554">
        <f t="shared" si="8"/>
        <v>0</v>
      </c>
      <c r="Y37" s="554">
        <f t="shared" si="8"/>
        <v>0</v>
      </c>
      <c r="Z37" s="555">
        <f t="shared" si="8"/>
        <v>50.4</v>
      </c>
      <c r="AA37" s="556">
        <f t="shared" si="4"/>
        <v>77.599999999999994</v>
      </c>
    </row>
    <row r="38" spans="2:27" ht="24" customHeight="1" x14ac:dyDescent="0.15">
      <c r="B38" s="186"/>
      <c r="C38" s="939"/>
      <c r="D38" s="247"/>
      <c r="E38" s="245" t="s">
        <v>319</v>
      </c>
      <c r="F38" s="585"/>
      <c r="G38" s="545">
        <f t="shared" ref="G38:Z38" si="9">SUM(G39:G41)</f>
        <v>0</v>
      </c>
      <c r="H38" s="545">
        <f t="shared" si="9"/>
        <v>0</v>
      </c>
      <c r="I38" s="545">
        <f t="shared" si="9"/>
        <v>0</v>
      </c>
      <c r="J38" s="545">
        <f t="shared" si="9"/>
        <v>0</v>
      </c>
      <c r="K38" s="545">
        <f t="shared" si="9"/>
        <v>0</v>
      </c>
      <c r="L38" s="545">
        <f t="shared" si="9"/>
        <v>0.8</v>
      </c>
      <c r="M38" s="545">
        <f t="shared" si="9"/>
        <v>7.8</v>
      </c>
      <c r="N38" s="545">
        <f t="shared" si="9"/>
        <v>4.7</v>
      </c>
      <c r="O38" s="545">
        <f t="shared" si="9"/>
        <v>0</v>
      </c>
      <c r="P38" s="545">
        <f t="shared" si="9"/>
        <v>0</v>
      </c>
      <c r="Q38" s="545">
        <f t="shared" si="9"/>
        <v>0</v>
      </c>
      <c r="R38" s="545">
        <f t="shared" si="9"/>
        <v>0</v>
      </c>
      <c r="S38" s="545">
        <f t="shared" si="9"/>
        <v>1.9</v>
      </c>
      <c r="T38" s="545">
        <f t="shared" si="9"/>
        <v>5.8</v>
      </c>
      <c r="U38" s="545">
        <f t="shared" si="9"/>
        <v>0</v>
      </c>
      <c r="V38" s="545">
        <f t="shared" si="9"/>
        <v>6.2</v>
      </c>
      <c r="W38" s="545">
        <f t="shared" si="9"/>
        <v>0</v>
      </c>
      <c r="X38" s="545">
        <f t="shared" si="9"/>
        <v>0</v>
      </c>
      <c r="Y38" s="545">
        <f t="shared" si="9"/>
        <v>0</v>
      </c>
      <c r="Z38" s="546">
        <f t="shared" si="9"/>
        <v>50.4</v>
      </c>
      <c r="AA38" s="547">
        <f t="shared" si="4"/>
        <v>77.599999999999994</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0.8</v>
      </c>
      <c r="M39" s="548">
        <f>+ｷ.紙くず!$Z$28</f>
        <v>7.8</v>
      </c>
      <c r="N39" s="548">
        <f>+ｸ.木くず!$Z$28</f>
        <v>4.7</v>
      </c>
      <c r="O39" s="548">
        <f>+ｹ.繊維くず!$Z$28</f>
        <v>0</v>
      </c>
      <c r="P39" s="548">
        <f>+ｺ.動植物性残さ!$Z$28</f>
        <v>0</v>
      </c>
      <c r="Q39" s="548">
        <f>+ｻ.動物系固形不要物!$Z$28</f>
        <v>0</v>
      </c>
      <c r="R39" s="548">
        <f>+ｼ.ｺﾞﾑくず!$Z$28</f>
        <v>0</v>
      </c>
      <c r="S39" s="548">
        <f>+ｽ.金属くず!$Z$28</f>
        <v>1.9</v>
      </c>
      <c r="T39" s="548">
        <f>+ｾ.ｶﾞﾗｽ･ｺﾝｸﾘ･陶磁器くず!$Z$28</f>
        <v>5.8</v>
      </c>
      <c r="U39" s="548">
        <f>+ｿ.鉱さい!$Z$28</f>
        <v>0</v>
      </c>
      <c r="V39" s="548">
        <f>+ﾀ.がれき類!$Z$28</f>
        <v>6.2</v>
      </c>
      <c r="W39" s="548">
        <f>+ﾁ.動物のふん尿!$Z$28</f>
        <v>0</v>
      </c>
      <c r="X39" s="548">
        <f>+ﾂ.動物の死体!$Z$28</f>
        <v>0</v>
      </c>
      <c r="Y39" s="548">
        <f>+ﾃ.ばいじん!$Z$28</f>
        <v>0</v>
      </c>
      <c r="Z39" s="549">
        <f>+ﾄ.混合廃棄物その他!$Z$28</f>
        <v>50.4</v>
      </c>
      <c r="AA39" s="550">
        <f t="shared" si="4"/>
        <v>77.599999999999994</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0</v>
      </c>
      <c r="I43" s="557">
        <f>+ｳ.廃油!$AK$27</f>
        <v>0</v>
      </c>
      <c r="J43" s="557">
        <f>+ｴ.廃酸!$AK$27</f>
        <v>0</v>
      </c>
      <c r="K43" s="557">
        <f>+ｵ.廃ｱﾙｶﾘ!$AK$27</f>
        <v>0</v>
      </c>
      <c r="L43" s="557">
        <f>+ｶ.廃ﾌﾟﾗ類!$AK$27</f>
        <v>0.8</v>
      </c>
      <c r="M43" s="557">
        <f>+ｷ.紙くず!$AK$27</f>
        <v>7.8</v>
      </c>
      <c r="N43" s="557">
        <f>+ｸ.木くず!$AK$27</f>
        <v>4.7</v>
      </c>
      <c r="O43" s="557">
        <f>+ｹ.繊維くず!$AK$27</f>
        <v>0</v>
      </c>
      <c r="P43" s="557">
        <f>+ｺ.動植物性残さ!$AK$27</f>
        <v>0</v>
      </c>
      <c r="Q43" s="557">
        <f>+ｻ.動物系固形不要物!$AK$27</f>
        <v>0</v>
      </c>
      <c r="R43" s="557">
        <f>+ｼ.ｺﾞﾑくず!$AK$27</f>
        <v>0</v>
      </c>
      <c r="S43" s="557">
        <f>+ｽ.金属くず!$AK$27</f>
        <v>1.9</v>
      </c>
      <c r="T43" s="557">
        <f>+ｾ.ｶﾞﾗｽ･ｺﾝｸﾘ･陶磁器くず!$AK$27</f>
        <v>5.8</v>
      </c>
      <c r="U43" s="557">
        <f>+ｿ.鉱さい!$AK$27</f>
        <v>0</v>
      </c>
      <c r="V43" s="557">
        <f>+ﾀ.がれき類!$AK$27</f>
        <v>6.2</v>
      </c>
      <c r="W43" s="557">
        <f>+ﾁ.動物のふん尿!$AK$27</f>
        <v>0</v>
      </c>
      <c r="X43" s="557">
        <f>+ﾂ.動物の死体!$AK$27</f>
        <v>0</v>
      </c>
      <c r="Y43" s="557">
        <f>+ﾃ.ばいじん!$AK$27</f>
        <v>0</v>
      </c>
      <c r="Z43" s="558">
        <f>+ﾄ.混合廃棄物その他!$AK$27</f>
        <v>50.4</v>
      </c>
      <c r="AA43" s="559">
        <f t="shared" si="4"/>
        <v>77.599999999999994</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0.2</v>
      </c>
      <c r="M44" s="560">
        <f>+ｷ.紙くず!$AK$30</f>
        <v>2.2999999999999998</v>
      </c>
      <c r="N44" s="560">
        <f>+ｸ.木くず!$AK$30</f>
        <v>1.4</v>
      </c>
      <c r="O44" s="560">
        <f>+ｹ.繊維くず!$AK$30</f>
        <v>0</v>
      </c>
      <c r="P44" s="560">
        <f>+ｺ.動植物性残さ!$AK$30</f>
        <v>0</v>
      </c>
      <c r="Q44" s="560">
        <f>+ｻ.動物系固形不要物!$AK$30</f>
        <v>0</v>
      </c>
      <c r="R44" s="560">
        <f>+ｼ.ｺﾞﾑくず!$AK$30</f>
        <v>0</v>
      </c>
      <c r="S44" s="560">
        <f>+ｽ.金属くず!$AK$30</f>
        <v>0.6</v>
      </c>
      <c r="T44" s="560">
        <f>+ｾ.ｶﾞﾗｽ･ｺﾝｸﾘ･陶磁器くず!$AK$30</f>
        <v>1.7</v>
      </c>
      <c r="U44" s="560">
        <f>+ｿ.鉱さい!$AK$30</f>
        <v>0</v>
      </c>
      <c r="V44" s="560">
        <f>+ﾀ.がれき類!$AK$30</f>
        <v>1.9</v>
      </c>
      <c r="W44" s="560">
        <f>+ﾁ.動物のふん尿!$AK$30</f>
        <v>0</v>
      </c>
      <c r="X44" s="560">
        <f>+ﾂ.動物の死体!$AK$30</f>
        <v>0</v>
      </c>
      <c r="Y44" s="560">
        <f>+ﾃ.ばいじん!$AK$30</f>
        <v>0</v>
      </c>
      <c r="Z44" s="561">
        <f>+ﾄ.混合廃棄物その他!$AK$30</f>
        <v>15.1</v>
      </c>
      <c r="AA44" s="562">
        <f t="shared" si="4"/>
        <v>23.2</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0.8</v>
      </c>
      <c r="M45" s="563">
        <f>+ｷ.紙くず!$AR$24</f>
        <v>7.8</v>
      </c>
      <c r="N45" s="563">
        <f>+ｸ.木くず!$AR$24</f>
        <v>4.7</v>
      </c>
      <c r="O45" s="563">
        <f>+ｹ.繊維くず!$AR$24</f>
        <v>0</v>
      </c>
      <c r="P45" s="563">
        <f>+ｺ.動植物性残さ!$AR$24</f>
        <v>0</v>
      </c>
      <c r="Q45" s="563">
        <f>+ｻ.動物系固形不要物!$AR$24</f>
        <v>0</v>
      </c>
      <c r="R45" s="563">
        <f>+ｼ.ｺﾞﾑくず!$AR$24</f>
        <v>0</v>
      </c>
      <c r="S45" s="563">
        <f>+ｽ.金属くず!$AR$24</f>
        <v>1.9</v>
      </c>
      <c r="T45" s="563">
        <f>+ｾ.ｶﾞﾗｽ･ｺﾝｸﾘ･陶磁器くず!$AR$24</f>
        <v>5.8</v>
      </c>
      <c r="U45" s="563">
        <f>+ｿ.鉱さい!$AR$24</f>
        <v>0</v>
      </c>
      <c r="V45" s="563">
        <f>+ﾀ.がれき類!$AR$24</f>
        <v>6.2</v>
      </c>
      <c r="W45" s="563">
        <f>+ﾁ.動物のふん尿!$AR$24</f>
        <v>0</v>
      </c>
      <c r="X45" s="563">
        <f>+ﾂ.動物の死体!$AR$24</f>
        <v>0</v>
      </c>
      <c r="Y45" s="563">
        <f>+ﾃ.ばいじん!$AR$24</f>
        <v>0</v>
      </c>
      <c r="Z45" s="564">
        <f>+ﾄ.混合廃棄物その他!$AR$24</f>
        <v>50.4</v>
      </c>
      <c r="AA45" s="565">
        <f t="shared" si="4"/>
        <v>77.599999999999994</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858</v>
      </c>
      <c r="I55" s="634">
        <f t="shared" si="10"/>
        <v>0</v>
      </c>
      <c r="J55" s="634">
        <f t="shared" si="10"/>
        <v>0</v>
      </c>
      <c r="K55" s="634">
        <f t="shared" si="10"/>
        <v>0</v>
      </c>
      <c r="L55" s="634">
        <f t="shared" si="10"/>
        <v>4.3</v>
      </c>
      <c r="M55" s="634">
        <f t="shared" si="10"/>
        <v>8</v>
      </c>
      <c r="N55" s="634">
        <f t="shared" si="10"/>
        <v>13.2</v>
      </c>
      <c r="O55" s="634">
        <f t="shared" si="10"/>
        <v>0</v>
      </c>
      <c r="P55" s="634">
        <f t="shared" si="10"/>
        <v>0</v>
      </c>
      <c r="Q55" s="634">
        <f t="shared" si="10"/>
        <v>0</v>
      </c>
      <c r="R55" s="634">
        <f t="shared" si="10"/>
        <v>0</v>
      </c>
      <c r="S55" s="634">
        <f t="shared" si="10"/>
        <v>1.9</v>
      </c>
      <c r="T55" s="634">
        <f t="shared" si="10"/>
        <v>5.8</v>
      </c>
      <c r="U55" s="634">
        <f t="shared" si="10"/>
        <v>0</v>
      </c>
      <c r="V55" s="634">
        <f t="shared" si="10"/>
        <v>273.39999999999998</v>
      </c>
      <c r="W55" s="634">
        <f t="shared" si="10"/>
        <v>0</v>
      </c>
      <c r="X55" s="634">
        <f t="shared" si="10"/>
        <v>0</v>
      </c>
      <c r="Y55" s="634">
        <f t="shared" si="10"/>
        <v>0</v>
      </c>
      <c r="Z55" s="634">
        <f t="shared" si="10"/>
        <v>65.3</v>
      </c>
      <c r="AA55" s="633">
        <f>+AA9+AA19+AA20</f>
        <v>1229.9000000000001</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C24" sqref="C24:E25"/>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６年  ６ 月  ２４日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埼玉県川口市本町四丁目11番6号</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 xml:space="preserve"> 川口土木建築工業株式会社　                                                     代表取締役　古川　元一</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 xml:space="preserve"> 048-224-5111</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川口土木建築工業株式会社
（横浜市内工事現場）</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3772</v>
      </c>
      <c r="Q25" s="989"/>
      <c r="R25" s="989"/>
      <c r="S25" s="989"/>
      <c r="T25" s="989"/>
      <c r="U25" s="990"/>
    </row>
    <row r="26" spans="1:22" ht="26.25" customHeight="1" x14ac:dyDescent="0.15">
      <c r="C26" s="1002" t="s">
        <v>11</v>
      </c>
      <c r="D26" s="1003"/>
      <c r="E26" s="1004"/>
      <c r="F26" s="1021" t="str">
        <f>+表紙!F50</f>
        <v>埼玉県川口市本町四丁目11番6号
（鶴見区鶴見中央4丁目内）</v>
      </c>
      <c r="G26" s="1022"/>
      <c r="H26" s="1022"/>
      <c r="I26" s="1022"/>
      <c r="J26" s="1022"/>
      <c r="K26" s="1022"/>
      <c r="L26" s="1022"/>
      <c r="M26" s="1022"/>
      <c r="N26" s="454" t="s">
        <v>172</v>
      </c>
      <c r="O26" s="383"/>
      <c r="P26" s="383"/>
      <c r="Q26" s="1016" t="str">
        <f>IF(+表紙!Q50="","",+表紙!Q50)</f>
        <v xml:space="preserve"> 048-224-5111</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総合工事業　建築工事業　D06</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1961</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287人</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6</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1152.3000000000002</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・作業所内で分別した石膏ボードは、再資源化施設へ搬出し、産業廃棄物の発生を抑制しました。
・部材納品業者へは梱包材を可能な限り省くよう指導
　（紙くず、木くず）</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7</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77.599999999999994</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・各作業所の混廃率が低下するよう現場の取組を支援する</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該当なし</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該当なし</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該当なし</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該当なし</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該当なし</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該当なし</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1152.3000000000002</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40.9</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1152.3000000000002</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・委託先選定の際に優良認定処理業者制度による評価活用
　・可能な場合、再生利用業者への委託</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77.599999999999994</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23.2</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77.599999999999994</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以下の取組を継続して実施する。
・処理委託施設の定期的な施設確認の実施、二次処理先、再生委託先
　の把握、及び最終処分先の確認
・電子マニフェストによる運用を徹底し処理状況を管理</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1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2024-06-28T05:01:50Z</dcterms:created>
  <dcterms:modified xsi:type="dcterms:W3CDTF">2024-09-02T05:05:03Z</dcterms:modified>
</cp:coreProperties>
</file>