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975" yWindow="435" windowWidth="19380" windowHeight="973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AA36" i="94"/>
  <c r="AA28" i="94"/>
  <c r="AA29" i="94"/>
  <c r="H31" i="94"/>
  <c r="H26" i="94" s="1"/>
  <c r="AA44" i="94"/>
  <c r="K226" i="95" s="1"/>
  <c r="K202" i="98" s="1"/>
  <c r="H38" i="94"/>
  <c r="H37" i="94" s="1"/>
  <c r="O38" i="94"/>
  <c r="O37" i="94" s="1"/>
  <c r="O19" i="94" s="1"/>
  <c r="O10" i="94" s="1"/>
  <c r="AK27" i="82"/>
  <c r="X32" i="94"/>
  <c r="X31" i="94" s="1"/>
  <c r="X26" i="94" s="1"/>
  <c r="X27" i="94" s="1"/>
  <c r="X18" i="82"/>
  <c r="O16" i="83"/>
  <c r="Y50" i="94" s="1"/>
  <c r="X21" i="83"/>
  <c r="AK27" i="83"/>
  <c r="O16" i="94"/>
  <c r="O9" i="94"/>
  <c r="O14" i="94"/>
  <c r="H27" i="94"/>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8" i="94"/>
  <c r="O13" i="94"/>
  <c r="O11" i="94"/>
  <c r="O17" i="94"/>
  <c r="O12"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<sst xmlns="http://schemas.openxmlformats.org/spreadsheetml/2006/main" count="3173" uniqueCount="461">
  <si>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</si>
  <si>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</si>
  <si>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</si>
  <si>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</si>
  <si>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</si>
  <si>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</si>
  <si>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</si>
  <si>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</si>
  <si>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</si>
  <si>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</si>
  <si>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</si>
  <si>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</si>
  <si>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</si>
  <si>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</si>
  <si>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</si>
  <si>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</si>
  <si>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</si>
  <si>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</si>
  <si>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</si>
  <si>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</si>
  <si>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</si>
  <si>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</si>
  <si>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</si>
  <si>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</si>
  <si>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</si>
  <si>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</si>
  <si>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</si>
  <si>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</si>
  <si>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</si>
  <si>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</si>
  <si>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</si>
  <si>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</si>
  <si>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</si>
  <si>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</si>
  <si>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</si>
  <si>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</si>
  <si>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</si>
  <si>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</si>
  <si>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</si>
  <si>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</si>
  <si>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</si>
  <si>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</si>
  <si>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</si>
  <si>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</si>
  <si>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</si>
  <si>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</si>
  <si>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</si>
  <si>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</si>
  <si>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</si>
  <si>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</si>
  <si>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</si>
  <si>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</si>
  <si>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</si>
  <si>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</si>
  <si>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</si>
  <si>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</si>
  <si>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</si>
  <si>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</si>
  <si>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</si>
  <si>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</si>
  <si>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</si>
  <si>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</si>
  <si>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</si>
  <si>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</si>
  <si>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</si>
  <si>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</si>
  <si>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</si>
  <si>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</si>
  <si>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</si>
  <si>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</si>
  <si>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</si>
  <si>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</si>
  <si>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</si>
  <si>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</si>
  <si>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</si>
  <si>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</si>
  <si>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</si>
  <si>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</si>
  <si>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</si>
  <si>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</si>
  <si>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</si>
  <si>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</si>
  <si>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</si>
  <si>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</si>
  <si>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</si>
  <si>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</si>
  <si>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</si>
  <si>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</si>
  <si>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</si>
  <si>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</si>
  <si>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</si>
  <si>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</si>
  <si>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</si>
  <si>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</si>
  <si>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</si>
  <si>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</si>
  <si>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</si>
  <si>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</si>
  <si>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</si>
  <si>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</si>
  <si>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</si>
  <si>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</si>
  <si>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</si>
  <si>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</si>
  <si>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</si>
  <si>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</si>
  <si>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</si>
  <si>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</si>
  <si>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</si>
  <si>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</si>
  <si>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</si>
  <si>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</si>
  <si>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</si>
  <si>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</si>
  <si>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</si>
  <si>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</si>
  <si>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</si>
  <si>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</si>
  <si>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</si>
  <si>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</si>
  <si>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</si>
  <si>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</si>
  <si>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</si>
  <si>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</si>
  <si>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</si>
  <si>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</si>
  <si>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</si>
  <si>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</si>
  <si>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</si>
  <si>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</si>
  <si>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</si>
  <si>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</si>
  <si>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</si>
  <si>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</si>
  <si>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</si>
  <si>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</si>
  <si>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</si>
  <si>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</si>
  <si>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</si>
  <si>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</si>
  <si>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</si>
  <si>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</si>
  <si>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</si>
  <si>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</si>
  <si>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</si>
  <si>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</si>
  <si>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</si>
  <si>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</si>
  <si>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</si>
  <si>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</si>
  <si>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</si>
  <si>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</si>
  <si>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</si>
  <si>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</si>
  <si>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</si>
  <si>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</si>
  <si>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</si>
  <si>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</si>
  <si>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</si>
  <si>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</si>
  <si>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</si>
  <si>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</si>
  <si>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</si>
  <si>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</si>
  <si>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</si>
  <si>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</si>
  <si>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</si>
  <si>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</si>
  <si>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</si>
  <si>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</si>
  <si>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</si>
  <si>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</si>
  <si>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</si>
  <si>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</si>
  <si>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</si>
  <si>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</si>
  <si>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</si>
  <si>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</si>
  <si>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</si>
  <si>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</si>
  <si>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</si>
  <si>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</si>
  <si>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</si>
  <si>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</si>
  <si>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</si>
  <si>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</si>
  <si>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</si>
  <si>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</si>
  <si>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</si>
  <si>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</si>
  <si>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</si>
  <si>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</si>
  <si>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</si>
  <si>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</si>
  <si>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</si>
  <si>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</si>
  <si>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</si>
  <si>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</si>
  <si>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</si>
  <si>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</si>
  <si>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</si>
  <si>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</si>
  <si>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</si>
  <si>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</si>
  <si>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</si>
  <si>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</si>
  <si>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</si>
  <si>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</si>
  <si>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</si>
  <si>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</si>
  <si>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</si>
  <si>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</si>
  <si>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</si>
  <si>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</si>
  <si>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</si>
  <si>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</si>
  <si>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</si>
  <si>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</si>
  <si>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</si>
  <si>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</si>
  <si>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</si>
  <si>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</si>
  <si>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</si>
  <si>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</si>
  <si>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</si>
  <si>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</si>
  <si>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</si>
  <si>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</si>
  <si>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</si>
  <si>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</si>
  <si>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</si>
  <si>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</si>
  <si>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</si>
  <si>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</si>
  <si>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</si>
  <si>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</si>
  <si>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</si>
  <si>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</si>
  <si>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</si>
  <si>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</si>
  <si>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</si>
  <si>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</si>
  <si>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</si>
  <si>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</si>
  <si>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</si>
  <si>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</si>
  <si>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</si>
  <si>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</si>
  <si>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</si>
  <si>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</si>
  <si>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</si>
  <si>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</si>
  <si>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</si>
  <si>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</si>
  <si>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</si>
  <si>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</si>
  <si>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</si>
  <si>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</si>
  <si>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</si>
  <si>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</si>
  <si>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</si>
  <si>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</si>
  <si>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</si>
  <si>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</si>
  <si>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</si>
  <si>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</si>
  <si>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</si>
  <si>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</si>
  <si>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</si>
  <si>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</si>
  <si>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</si>
  <si>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</si>
  <si>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</si>
  <si>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</si>
  <si>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</si>
  <si>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</si>
  <si>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</si>
  <si>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</si>
  <si>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</si>
  <si>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</si>
  <si>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</si>
  <si>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</si>
  <si>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</si>
  <si>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</si>
  <si>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</si>
  <si>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</si>
  <si>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</si>
  <si>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</si>
  <si>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</si>
  <si>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</si>
  <si>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</si>
  <si>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</si>
  <si>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</si>
  <si>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</si>
  <si>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</si>
  <si>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</si>
  <si>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</si>
  <si>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</si>
  <si>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</si>
  <si>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</si>
  <si>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</si>
  <si>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</si>
  <si>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</si>
  <si>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</si>
  <si>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</si>
  <si>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</si>
  <si>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</si>
  <si>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</si>
  <si>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</si>
  <si>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</si>
  <si>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</si>
  <si>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</si>
  <si>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</si>
  <si>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</si>
  <si>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</si>
  <si>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</si>
  <si>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</si>
  <si>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</si>
  <si>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</si>
  <si>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</si>
  <si>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</si>
  <si>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</si>
  <si>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</si>
  <si>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</si>
  <si>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</si>
  <si>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</si>
  <si>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</si>
  <si>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</si>
  <si>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</si>
  <si>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</si>
  <si>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</si>
  <si>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</si>
  <si>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</si>
  <si>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</si>
  <si>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</si>
  <si>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</si>
  <si>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</si>
  <si>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</si>
  <si>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</si>
  <si>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</si>
  <si>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</si>
  <si>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</si>
  <si>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</si>
  <si>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</si>
  <si>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</si>
  <si>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</si>
  <si>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</si>
  <si>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</si>
  <si>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</si>
  <si>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</si>
  <si>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</si>
  <si>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</si>
  <si>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</si>
  <si>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</si>
  <si>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</si>
  <si>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</si>
  <si>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</si>
  <si>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</si>
  <si>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</si>
  <si>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</si>
  <si>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</si>
  <si>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</si>
  <si>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</si>
  <si>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</si>
  <si>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</si>
  <si>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</si>
  <si>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</si>
  <si>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</si>
  <si>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</si>
  <si>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</si>
  <si>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</si>
  <si>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</si>
  <si>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</si>
  <si>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</si>
  <si>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</si>
  <si>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</si>
  <si>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</si>
  <si>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</si>
  <si>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</si>
  <si>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</si>
  <si>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</si>
  <si>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</si>
  <si>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</si>
  <si>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</si>
  <si>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</si>
  <si>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</si>
  <si>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</si>
  <si>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</si>
  <si>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</si>
  <si>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</si>
  <si>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</si>
  <si>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</si>
  <si>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</si>
  <si>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</si>
  <si>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</si>
  <si>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</si>
  <si>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</si>
  <si>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</si>
  <si>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</si>
  <si>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</si>
  <si>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</si>
  <si>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</si>
  <si>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</si>
  <si>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</si>
  <si>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</si>
  <si>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</si>
  <si>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</si>
  <si>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</si>
  <si>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</si>
  <si>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</si>
  <si>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</si>
  <si>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</si>
  <si>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</si>
  <si>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</si>
  <si>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</si>
  <si>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</si>
  <si>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</si>
  <si>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</si>
  <si>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</si>
  <si>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</si>
  <si>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</si>
  <si>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</si>
  <si>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</si>
  <si>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</si>
  <si>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</si>
  <si>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</si>
  <si>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</si>
  <si>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</si>
  <si>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</si>
  <si>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</si>
  <si>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</si>
  <si>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</si>
  <si>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</si>
  <si>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</si>
  <si>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</si>
  <si>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</si>
  <si>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</si>
  <si>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</si>
  <si>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</si>
  <si>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</si>
  <si>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</si>
  <si>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</si>
  <si>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</si>
  <si>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</si>
  <si>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</si>
  <si>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横浜市泉区上飯田町1881</t>
  </si>
  <si>
    <t>株式会社山内興業　代表取締役　山内　正樹</t>
  </si>
  <si>
    <t>株式会社山内興業</t>
  </si>
  <si>
    <t>神奈川県横浜市泉区上飯田町1881</t>
  </si>
  <si>
    <t>045-410-8401</t>
  </si>
  <si>
    <t>建設解体工事業</t>
  </si>
  <si>
    <t>11名</t>
    <rPh sb="2" eb="3">
      <t>メイ</t>
    </rPh>
    <phoneticPr fontId="3"/>
  </si>
  <si>
    <t>がれき類→中間処理業者（破砕）→再生砕石
木くず→中間処理業者（破砕）→チップ
廃プラスチック類→中間処理業者（溶融・圧縮）→燃料化
ガラスくず、コンクリートくず及び陶磁器くず→中間処理業者（破砕）→再生砕石
混合廃棄物その他→中間処理業者（選別・破砕・圧縮・切断・溶融）→各種原料
紙くず→中間処理業者（選別・破砕）→燃料化
繊維くず→中間処理業者（破砕）→燃料化</t>
    <phoneticPr fontId="3"/>
  </si>
  <si>
    <t>代表取締役
　　　｜（委託契約書・マニフェスト）
現場責任者
　　　｜
工事担当者
　　　｜
マニフェスト管理者　</t>
    <phoneticPr fontId="3"/>
  </si>
  <si>
    <t>排出現場での分別の徹底</t>
    <phoneticPr fontId="3"/>
  </si>
  <si>
    <t>現状を維持し、分別に取り組む</t>
    <phoneticPr fontId="3"/>
  </si>
  <si>
    <t>がれき類、ガラス・コンクリートくず及び陶磁器くず、木くず、廃プラスチック類、繊維くず、紙くず
上記を種類ごとに分別している</t>
    <phoneticPr fontId="3"/>
  </si>
  <si>
    <t>現状を維持する</t>
    <phoneticPr fontId="3"/>
  </si>
  <si>
    <t>排出事業場から近い処分場を利用している。
信頼性、処理実績を事前に調査し、委託契約書を用いて契約している。</t>
    <phoneticPr fontId="3"/>
  </si>
  <si>
    <t>045-410-8401</t>
    <phoneticPr fontId="3"/>
  </si>
  <si>
    <t>令和  6年  6月　13日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</si>
</sst>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8280" y="1993174"/>
          <a:ext cx="393845" cy="579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8280" y="1993174"/>
          <a:ext cx="393845" cy="579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8280" y="1984030"/>
          <a:ext cx="393845" cy="579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5" zoomScaleNormal="115" zoomScaleSheetLayoutView="95"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7021</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3430.5999999999995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3430.5999999999995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3430.5999999999995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1348.3999999999999</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3364.3999999999996</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3430.5999999999995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1203.1999999999998</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3364.3999999999996</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株式会社山内興業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35.4</v>
      </c>
      <c r="P27" s="718"/>
      <c r="Q27" s="718"/>
      <c r="R27" s="718"/>
      <c r="S27" s="49" t="s">
        <v>38</v>
      </c>
      <c r="T27" s="70"/>
      <c r="U27" s="70"/>
      <c r="X27" s="68" t="s">
        <v>39</v>
      </c>
      <c r="Y27" s="71"/>
      <c r="AG27" s="58"/>
      <c r="AH27" s="58"/>
      <c r="AI27" s="58"/>
      <c r="AJ27" s="58"/>
      <c r="AK27" s="668">
        <f>+AG18+O27</f>
        <v>35.4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26.5</v>
      </c>
      <c r="G30" s="674"/>
      <c r="H30" s="214" t="s">
        <v>198</v>
      </c>
      <c r="L30" s="682"/>
      <c r="O30" s="61"/>
      <c r="Q30" s="684">
        <f>+ROUND(Z28,1)+ROUND(Z29,1)+ROUND(Z30,1)</f>
        <v>35.4</v>
      </c>
      <c r="R30" s="718"/>
      <c r="S30" s="718"/>
      <c r="T30" s="718"/>
      <c r="U30" s="49" t="s">
        <v>16</v>
      </c>
      <c r="X30" s="726" t="s">
        <v>186</v>
      </c>
      <c r="Y30" s="727"/>
      <c r="Z30" s="670"/>
      <c r="AA30" s="671"/>
      <c r="AB30" s="671"/>
      <c r="AC30" s="671"/>
      <c r="AD30" s="671"/>
      <c r="AE30" s="49" t="s">
        <v>13</v>
      </c>
      <c r="AK30" s="655">
        <v>26.5</v>
      </c>
      <c r="AL30" s="656"/>
      <c r="AM30" s="656"/>
      <c r="AN30" s="656"/>
      <c r="AO30" s="57" t="s">
        <v>13</v>
      </c>
      <c r="AR30" s="667"/>
      <c r="AS30" s="664"/>
      <c r="AT30" s="664"/>
      <c r="AU30" s="665"/>
    </row>
    <row r="31" spans="2:48" ht="27" customHeight="1" thickTop="1" thickBot="1" x14ac:dyDescent="0.2">
      <c r="B31" s="690" t="s">
        <v>375</v>
      </c>
      <c r="C31" s="679"/>
      <c r="D31" s="679"/>
      <c r="E31" s="680"/>
      <c r="F31" s="673">
        <v>35.4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5"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0.9</v>
      </c>
      <c r="P27" s="718"/>
      <c r="Q27" s="718"/>
      <c r="R27" s="718"/>
      <c r="S27" s="49" t="s">
        <v>38</v>
      </c>
      <c r="T27" s="70"/>
      <c r="U27" s="70"/>
      <c r="X27" s="68" t="s">
        <v>39</v>
      </c>
      <c r="Y27" s="71"/>
      <c r="AG27" s="58"/>
      <c r="AH27" s="58"/>
      <c r="AI27" s="58"/>
      <c r="AJ27" s="58"/>
      <c r="AK27" s="668">
        <f>+AG18+O27</f>
        <v>0.9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0.9</v>
      </c>
      <c r="G30" s="674"/>
      <c r="H30" s="214" t="s">
        <v>198</v>
      </c>
      <c r="L30" s="682"/>
      <c r="O30" s="61"/>
      <c r="Q30" s="684">
        <f>+ROUND(Z28,1)+ROUND(Z29,1)+ROUND(Z30,1)</f>
        <v>0.9</v>
      </c>
      <c r="R30" s="718"/>
      <c r="S30" s="718"/>
      <c r="T30" s="718"/>
      <c r="U30" s="49" t="s">
        <v>16</v>
      </c>
      <c r="X30" s="726" t="s">
        <v>186</v>
      </c>
      <c r="Y30" s="727"/>
      <c r="Z30" s="670"/>
      <c r="AA30" s="671"/>
      <c r="AB30" s="671"/>
      <c r="AC30" s="671"/>
      <c r="AD30" s="671"/>
      <c r="AE30" s="49" t="s">
        <v>13</v>
      </c>
      <c r="AK30" s="655">
        <v>0.9</v>
      </c>
      <c r="AL30" s="656"/>
      <c r="AM30" s="656"/>
      <c r="AN30" s="656"/>
      <c r="AO30" s="57" t="s">
        <v>13</v>
      </c>
      <c r="AR30" s="667"/>
      <c r="AS30" s="664"/>
      <c r="AT30" s="664"/>
      <c r="AU30" s="665"/>
    </row>
    <row r="31" spans="2:48" ht="27" customHeight="1" thickTop="1" thickBot="1" x14ac:dyDescent="0.2">
      <c r="B31" s="690" t="s">
        <v>375</v>
      </c>
      <c r="C31" s="679"/>
      <c r="D31" s="679"/>
      <c r="E31" s="680"/>
      <c r="F31" s="673">
        <v>0.9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970.3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970.3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970.3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970.3</v>
      </c>
      <c r="P27" s="718"/>
      <c r="Q27" s="718"/>
      <c r="R27" s="718"/>
      <c r="S27" s="49" t="s">
        <v>38</v>
      </c>
      <c r="T27" s="70"/>
      <c r="U27" s="70"/>
      <c r="X27" s="68" t="s">
        <v>39</v>
      </c>
      <c r="Y27" s="71"/>
      <c r="AG27" s="58"/>
      <c r="AH27" s="58"/>
      <c r="AI27" s="58"/>
      <c r="AJ27" s="58"/>
      <c r="AK27" s="668">
        <f>+AG18+O27</f>
        <v>970.3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970.3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970.3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910.8</v>
      </c>
      <c r="G30" s="674"/>
      <c r="H30" s="214" t="s">
        <v>198</v>
      </c>
      <c r="L30" s="682"/>
      <c r="O30" s="61"/>
      <c r="Q30" s="684">
        <f>+ROUND(Z28,1)+ROUND(Z29,1)+ROUND(Z30,1)</f>
        <v>970.3</v>
      </c>
      <c r="R30" s="718"/>
      <c r="S30" s="718"/>
      <c r="T30" s="718"/>
      <c r="U30" s="49" t="s">
        <v>16</v>
      </c>
      <c r="X30" s="726" t="s">
        <v>186</v>
      </c>
      <c r="Y30" s="727"/>
      <c r="Z30" s="670"/>
      <c r="AA30" s="671"/>
      <c r="AB30" s="671"/>
      <c r="AC30" s="671"/>
      <c r="AD30" s="671"/>
      <c r="AE30" s="49" t="s">
        <v>13</v>
      </c>
      <c r="AK30" s="655">
        <v>765.6</v>
      </c>
      <c r="AL30" s="656"/>
      <c r="AM30" s="656"/>
      <c r="AN30" s="656"/>
      <c r="AO30" s="57" t="s">
        <v>13</v>
      </c>
      <c r="AR30" s="667"/>
      <c r="AS30" s="664"/>
      <c r="AT30" s="664"/>
      <c r="AU30" s="665"/>
    </row>
    <row r="31" spans="2:48" ht="27" customHeight="1" thickTop="1" thickBot="1" x14ac:dyDescent="0.2">
      <c r="B31" s="690" t="s">
        <v>375</v>
      </c>
      <c r="C31" s="679"/>
      <c r="D31" s="679"/>
      <c r="E31" s="680"/>
      <c r="F31" s="673">
        <v>970.3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5"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12.8</v>
      </c>
      <c r="P27" s="718"/>
      <c r="Q27" s="718"/>
      <c r="R27" s="718"/>
      <c r="S27" s="49" t="s">
        <v>38</v>
      </c>
      <c r="T27" s="70"/>
      <c r="U27" s="70"/>
      <c r="X27" s="68" t="s">
        <v>39</v>
      </c>
      <c r="Y27" s="71"/>
      <c r="AG27" s="58"/>
      <c r="AH27" s="58"/>
      <c r="AI27" s="58"/>
      <c r="AJ27" s="58"/>
      <c r="AK27" s="668">
        <f>+AG18+O27</f>
        <v>12.8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12.8</v>
      </c>
      <c r="G30" s="674"/>
      <c r="H30" s="214" t="s">
        <v>198</v>
      </c>
      <c r="L30" s="682"/>
      <c r="O30" s="61"/>
      <c r="Q30" s="684">
        <f>+ROUND(Z28,1)+ROUND(Z29,1)+ROUND(Z30,1)</f>
        <v>12.8</v>
      </c>
      <c r="R30" s="718"/>
      <c r="S30" s="718"/>
      <c r="T30" s="718"/>
      <c r="U30" s="49" t="s">
        <v>16</v>
      </c>
      <c r="X30" s="726" t="s">
        <v>186</v>
      </c>
      <c r="Y30" s="727"/>
      <c r="Z30" s="670"/>
      <c r="AA30" s="671"/>
      <c r="AB30" s="671"/>
      <c r="AC30" s="671"/>
      <c r="AD30" s="671"/>
      <c r="AE30" s="49" t="s">
        <v>13</v>
      </c>
      <c r="AK30" s="655">
        <v>12.8</v>
      </c>
      <c r="AL30" s="656"/>
      <c r="AM30" s="656"/>
      <c r="AN30" s="656"/>
      <c r="AO30" s="57" t="s">
        <v>13</v>
      </c>
      <c r="AR30" s="667"/>
      <c r="AS30" s="664"/>
      <c r="AT30" s="664"/>
      <c r="AU30" s="665"/>
    </row>
    <row r="31" spans="2:48" ht="27" customHeight="1" thickTop="1" thickBot="1" x14ac:dyDescent="0.2">
      <c r="B31" s="690" t="s">
        <v>375</v>
      </c>
      <c r="C31" s="679"/>
      <c r="D31" s="679"/>
      <c r="E31" s="680"/>
      <c r="F31" s="673">
        <v>12.8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1"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86.5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86.5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86.5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86.5</v>
      </c>
      <c r="P27" s="718"/>
      <c r="Q27" s="718"/>
      <c r="R27" s="718"/>
      <c r="S27" s="49" t="s">
        <v>38</v>
      </c>
      <c r="T27" s="70"/>
      <c r="U27" s="70"/>
      <c r="X27" s="68" t="s">
        <v>39</v>
      </c>
      <c r="Y27" s="71"/>
      <c r="AG27" s="58"/>
      <c r="AH27" s="58"/>
      <c r="AI27" s="58"/>
      <c r="AJ27" s="58"/>
      <c r="AK27" s="668">
        <f>+AG18+O27</f>
        <v>86.5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86.5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86.5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84.4</v>
      </c>
      <c r="G30" s="674"/>
      <c r="H30" s="214" t="s">
        <v>198</v>
      </c>
      <c r="L30" s="682"/>
      <c r="O30" s="61"/>
      <c r="Q30" s="684">
        <f>+ROUND(Z28,1)+ROUND(Z29,1)+ROUND(Z30,1)</f>
        <v>86.5</v>
      </c>
      <c r="R30" s="718"/>
      <c r="S30" s="718"/>
      <c r="T30" s="718"/>
      <c r="U30" s="49" t="s">
        <v>16</v>
      </c>
      <c r="X30" s="726" t="s">
        <v>186</v>
      </c>
      <c r="Y30" s="727"/>
      <c r="Z30" s="670"/>
      <c r="AA30" s="671"/>
      <c r="AB30" s="671"/>
      <c r="AC30" s="671"/>
      <c r="AD30" s="671"/>
      <c r="AE30" s="49" t="s">
        <v>13</v>
      </c>
      <c r="AK30" s="655">
        <v>84.4</v>
      </c>
      <c r="AL30" s="656"/>
      <c r="AM30" s="656"/>
      <c r="AN30" s="656"/>
      <c r="AO30" s="57" t="s">
        <v>13</v>
      </c>
      <c r="AR30" s="667"/>
      <c r="AS30" s="664"/>
      <c r="AT30" s="664"/>
      <c r="AU30" s="665"/>
    </row>
    <row r="31" spans="2:48" ht="27" customHeight="1" thickTop="1" thickBot="1" x14ac:dyDescent="0.2">
      <c r="B31" s="690" t="s">
        <v>375</v>
      </c>
      <c r="C31" s="679"/>
      <c r="D31" s="679"/>
      <c r="E31" s="680"/>
      <c r="F31" s="673">
        <v>86.5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3"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2172.3999999999996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2172.3999999999996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2106.1999999999998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2172.3999999999996</v>
      </c>
      <c r="P27" s="718"/>
      <c r="Q27" s="718"/>
      <c r="R27" s="718"/>
      <c r="S27" s="49" t="s">
        <v>38</v>
      </c>
      <c r="T27" s="70"/>
      <c r="U27" s="70"/>
      <c r="X27" s="68" t="s">
        <v>39</v>
      </c>
      <c r="Y27" s="71"/>
      <c r="AG27" s="58"/>
      <c r="AH27" s="58"/>
      <c r="AI27" s="58"/>
      <c r="AJ27" s="58"/>
      <c r="AK27" s="668">
        <f>+AG18+O27</f>
        <v>2172.3999999999996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2106.1999999999998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2172.3999999999996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168.2</v>
      </c>
      <c r="G30" s="674"/>
      <c r="H30" s="214" t="s">
        <v>198</v>
      </c>
      <c r="L30" s="682"/>
      <c r="O30" s="61"/>
      <c r="Q30" s="684">
        <f>+ROUND(Z28,1)+ROUND(Z29,1)+ROUND(Z30,1)</f>
        <v>2106.1999999999998</v>
      </c>
      <c r="R30" s="718"/>
      <c r="S30" s="718"/>
      <c r="T30" s="718"/>
      <c r="U30" s="49" t="s">
        <v>16</v>
      </c>
      <c r="X30" s="726" t="s">
        <v>186</v>
      </c>
      <c r="Y30" s="727"/>
      <c r="Z30" s="670"/>
      <c r="AA30" s="671"/>
      <c r="AB30" s="671"/>
      <c r="AC30" s="671"/>
      <c r="AD30" s="671"/>
      <c r="AE30" s="49" t="s">
        <v>13</v>
      </c>
      <c r="AK30" s="655">
        <v>168.2</v>
      </c>
      <c r="AL30" s="656"/>
      <c r="AM30" s="656"/>
      <c r="AN30" s="656"/>
      <c r="AO30" s="57" t="s">
        <v>13</v>
      </c>
      <c r="AR30" s="667"/>
      <c r="AS30" s="664"/>
      <c r="AT30" s="664"/>
      <c r="AU30" s="665"/>
    </row>
    <row r="31" spans="2:48" ht="27" customHeight="1" thickTop="1" thickBot="1" x14ac:dyDescent="0.2">
      <c r="B31" s="690" t="s">
        <v>375</v>
      </c>
      <c r="C31" s="679"/>
      <c r="D31" s="679"/>
      <c r="E31" s="680"/>
      <c r="F31" s="673">
        <v>2106.1999999999998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66.2</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0" workbookViewId="0">
      <selection activeCell="F62" sqref="F62:U7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株式会社山内興業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152.30000000000001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152.30000000000001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152.30000000000001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152.30000000000001</v>
      </c>
      <c r="P27" s="718"/>
      <c r="Q27" s="718"/>
      <c r="R27" s="718"/>
      <c r="S27" s="49" t="s">
        <v>38</v>
      </c>
      <c r="T27" s="70"/>
      <c r="U27" s="70"/>
      <c r="X27" s="68" t="s">
        <v>39</v>
      </c>
      <c r="Y27" s="71"/>
      <c r="AG27" s="58"/>
      <c r="AH27" s="58"/>
      <c r="AI27" s="58"/>
      <c r="AJ27" s="58"/>
      <c r="AK27" s="668">
        <f>+AG18+O27</f>
        <v>152.30000000000001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152.30000000000001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152.30000000000001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144.80000000000001</v>
      </c>
      <c r="G30" s="674"/>
      <c r="H30" s="214" t="s">
        <v>198</v>
      </c>
      <c r="L30" s="682"/>
      <c r="O30" s="61"/>
      <c r="Q30" s="684">
        <f>+ROUND(Z28,1)+ROUND(Z29,1)+ROUND(Z30,1)</f>
        <v>152.30000000000001</v>
      </c>
      <c r="R30" s="718"/>
      <c r="S30" s="718"/>
      <c r="T30" s="718"/>
      <c r="U30" s="49" t="s">
        <v>16</v>
      </c>
      <c r="X30" s="726" t="s">
        <v>186</v>
      </c>
      <c r="Y30" s="727"/>
      <c r="Z30" s="670"/>
      <c r="AA30" s="671"/>
      <c r="AB30" s="671"/>
      <c r="AC30" s="671"/>
      <c r="AD30" s="671"/>
      <c r="AE30" s="49" t="s">
        <v>13</v>
      </c>
      <c r="AK30" s="655">
        <v>144.80000000000001</v>
      </c>
      <c r="AL30" s="656"/>
      <c r="AM30" s="656"/>
      <c r="AN30" s="656"/>
      <c r="AO30" s="57" t="s">
        <v>13</v>
      </c>
      <c r="AR30" s="667"/>
      <c r="AS30" s="664"/>
      <c r="AT30" s="664"/>
      <c r="AU30" s="665"/>
    </row>
    <row r="31" spans="2:48" ht="27" customHeight="1" thickTop="1" thickBot="1" x14ac:dyDescent="0.2">
      <c r="B31" s="690" t="s">
        <v>375</v>
      </c>
      <c r="C31" s="679"/>
      <c r="D31" s="679"/>
      <c r="E31" s="680"/>
      <c r="F31" s="673">
        <v>152.30000000000001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F62" sqref="F62:U7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株式会社山内興業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35.4</v>
      </c>
      <c r="M9" s="377">
        <f>IF(OR(ｷ.紙くず!F24&gt;0,ｷ.紙くず!F24&lt;0),ｷ.紙くず!F24,IF(M$19&gt;0,"0",0))</f>
        <v>0.9</v>
      </c>
      <c r="N9" s="377">
        <f>IF(OR(ｸ.木くず!F24&gt;0,ｸ.木くず!F24&lt;0),ｸ.木くず!F24,IF(N$19&gt;0,"0",0))</f>
        <v>970.3</v>
      </c>
      <c r="O9" s="377">
        <f>IF(OR(ｹ.繊維くず!F24&gt;0,ｹ.繊維くず!F24&lt;0),ｹ.繊維くず!F24,IF(O$19&gt;0,"0",0))</f>
        <v>12.8</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86.5</v>
      </c>
      <c r="U9" s="377">
        <f>IF(OR(ｿ.鉱さい!F24&gt;0,ｿ.鉱さい!F24&lt;0),ｿ.鉱さい!F24,IF(U$19&gt;0,"0",0))</f>
        <v>0</v>
      </c>
      <c r="V9" s="377">
        <f>IF(OR(ﾀ.がれき類!F24&gt;0,ﾀ.がれき類!F24&lt;0),ﾀ.がれき類!F24,IF(V$19&gt;0,"0",0))</f>
        <v>2172.3999999999996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152.30000000000001</v>
      </c>
      <c r="AA9" s="379">
        <f>IF(SUM(G9:Z9)&gt;0,SUM(G9:Z9),IF(AA$19&gt;0,"0",0))</f>
        <v>3430.5999999999995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35.4</v>
      </c>
      <c r="M14" s="383">
        <f>IF(OR(ｷ.紙くず!F29&gt;0,ｷ.紙くず!F29&lt;0),ｷ.紙くず!F29,IF(M$19&gt;0,"0",0))</f>
        <v>0.9</v>
      </c>
      <c r="N14" s="383">
        <f>IF(OR(ｸ.木くず!F29&gt;0,ｸ.木くず!F29&lt;0),ｸ.木くず!F29,IF(N$19&gt;0,"0",0))</f>
        <v>970.3</v>
      </c>
      <c r="O14" s="383">
        <f>IF(OR(ｹ.繊維くず!F29&gt;0,ｹ.繊維くず!F29&lt;0),ｹ.繊維くず!F29,IF(O$19&gt;0,"0",0))</f>
        <v>12.8</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86.5</v>
      </c>
      <c r="U14" s="383">
        <f>IF(OR(ｿ.鉱さい!F29&gt;0,ｿ.鉱さい!F29&lt;0),ｿ.鉱さい!F29,IF(U$19&gt;0,"0",0))</f>
        <v>0</v>
      </c>
      <c r="V14" s="383">
        <f>IF(OR(ﾀ.がれき類!F29&gt;0,ﾀ.がれき類!F29&lt;0),ﾀ.がれき類!F29,IF(V$19&gt;0,"0",0))</f>
        <v>2172.3999999999996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152.30000000000001</v>
      </c>
      <c r="AA14" s="385">
        <f t="shared" si="0"/>
        <v>3430.5999999999995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26.5</v>
      </c>
      <c r="M15" s="383">
        <f>IF(OR(ｷ.紙くず!F30&gt;0,ｷ.紙くず!F30&lt;0),ｷ.紙くず!F30,IF(M$19&gt;0,"0",0))</f>
        <v>0.9</v>
      </c>
      <c r="N15" s="383">
        <f>IF(OR(ｸ.木くず!F30&gt;0,ｸ.木くず!F30&lt;0),ｸ.木くず!F30,IF(N$19&gt;0,"0",0))</f>
        <v>910.8</v>
      </c>
      <c r="O15" s="383">
        <f>IF(OR(ｹ.繊維くず!F30&gt;0,ｹ.繊維くず!F30&lt;0),ｹ.繊維くず!F30,IF(O$19&gt;0,"0",0))</f>
        <v>12.8</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84.4</v>
      </c>
      <c r="U15" s="383">
        <f>IF(OR(ｿ.鉱さい!F30&gt;0,ｿ.鉱さい!F30&lt;0),ｿ.鉱さい!F30,IF(U$19&gt;0,"0",0))</f>
        <v>0</v>
      </c>
      <c r="V15" s="383">
        <f>IF(OR(ﾀ.がれき類!F30&gt;0,ﾀ.がれき類!F30&lt;0),ﾀ.がれき類!F30,IF(V$19&gt;0,"0",0))</f>
        <v>168.2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144.80000000000001</v>
      </c>
      <c r="AA15" s="385">
        <f t="shared" si="0"/>
        <v>1348.3999999999999</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35.4</v>
      </c>
      <c r="M16" s="383">
        <f>IF(OR(ｷ.紙くず!F31&gt;0,ｷ.紙くず!F31&lt;0),ｷ.紙くず!F31,IF(M$19&gt;0,"0",0))</f>
        <v>0.9</v>
      </c>
      <c r="N16" s="383">
        <f>IF(OR(ｸ.木くず!F31&gt;0,ｸ.木くず!F31&lt;0),ｸ.木くず!F31,IF(N$19&gt;0,"0",0))</f>
        <v>970.3</v>
      </c>
      <c r="O16" s="383">
        <f>IF(OR(ｹ.繊維くず!F31&gt;0,ｹ.繊維くず!F31&lt;0),ｹ.繊維くず!F31,IF(O$19&gt;0,"0",0))</f>
        <v>12.8</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86.5</v>
      </c>
      <c r="U16" s="383">
        <f>IF(OR(ｿ.鉱さい!F31&gt;0,ｿ.鉱さい!F31&lt;0),ｿ.鉱さい!F31,IF(U$19&gt;0,"0",0))</f>
        <v>0</v>
      </c>
      <c r="V16" s="383">
        <f>IF(OR(ﾀ.がれき類!F31&gt;0,ﾀ.がれき類!F31&lt;0),ﾀ.がれき類!F31,IF(V$19&gt;0,"0",0))</f>
        <v>2106.1999999999998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152.30000000000001</v>
      </c>
      <c r="AA16" s="385">
        <f t="shared" si="0"/>
        <v>3364.3999999999996</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35.4</v>
      </c>
      <c r="M19" s="389">
        <f t="shared" si="1"/>
        <v>0.9</v>
      </c>
      <c r="N19" s="389">
        <f t="shared" si="1"/>
        <v>970.3</v>
      </c>
      <c r="O19" s="389">
        <f t="shared" si="1"/>
        <v>12.8</v>
      </c>
      <c r="P19" s="389">
        <f t="shared" si="1"/>
        <v>0</v>
      </c>
      <c r="Q19" s="389">
        <f t="shared" si="1"/>
        <v>0</v>
      </c>
      <c r="R19" s="389">
        <f t="shared" si="1"/>
        <v>0</v>
      </c>
      <c r="S19" s="389">
        <f t="shared" si="1"/>
        <v>0</v>
      </c>
      <c r="T19" s="389">
        <f t="shared" si="1"/>
        <v>86.5</v>
      </c>
      <c r="U19" s="389">
        <f t="shared" si="1"/>
        <v>0</v>
      </c>
      <c r="V19" s="389">
        <f t="shared" si="1"/>
        <v>2172.3999999999996</v>
      </c>
      <c r="W19" s="389">
        <f t="shared" si="1"/>
        <v>0</v>
      </c>
      <c r="X19" s="389">
        <f t="shared" si="1"/>
        <v>0</v>
      </c>
      <c r="Y19" s="389">
        <f t="shared" si="1"/>
        <v>0</v>
      </c>
      <c r="Z19" s="390">
        <f t="shared" si="1"/>
        <v>152.30000000000001</v>
      </c>
      <c r="AA19" s="391">
        <f t="shared" ref="AA19:AA25" si="2">SUM(G19:Z19)</f>
        <v>3430.5999999999995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35.4</v>
      </c>
      <c r="M37" s="424">
        <f t="shared" si="8"/>
        <v>0.9</v>
      </c>
      <c r="N37" s="424">
        <f t="shared" si="8"/>
        <v>970.3</v>
      </c>
      <c r="O37" s="424">
        <f t="shared" si="8"/>
        <v>12.8</v>
      </c>
      <c r="P37" s="424">
        <f t="shared" si="8"/>
        <v>0</v>
      </c>
      <c r="Q37" s="424">
        <f t="shared" si="8"/>
        <v>0</v>
      </c>
      <c r="R37" s="424">
        <f t="shared" si="8"/>
        <v>0</v>
      </c>
      <c r="S37" s="424">
        <f t="shared" si="8"/>
        <v>0</v>
      </c>
      <c r="T37" s="424">
        <f t="shared" si="8"/>
        <v>86.5</v>
      </c>
      <c r="U37" s="424">
        <f t="shared" si="8"/>
        <v>0</v>
      </c>
      <c r="V37" s="424">
        <f t="shared" si="8"/>
        <v>2172.3999999999996</v>
      </c>
      <c r="W37" s="424">
        <f t="shared" si="8"/>
        <v>0</v>
      </c>
      <c r="X37" s="424">
        <f t="shared" si="8"/>
        <v>0</v>
      </c>
      <c r="Y37" s="424">
        <f t="shared" si="8"/>
        <v>0</v>
      </c>
      <c r="Z37" s="425">
        <f t="shared" si="8"/>
        <v>152.30000000000001</v>
      </c>
      <c r="AA37" s="426">
        <f t="shared" si="4"/>
        <v>3430.5999999999995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35.4</v>
      </c>
      <c r="M38" s="415">
        <f t="shared" si="9"/>
        <v>0.9</v>
      </c>
      <c r="N38" s="415">
        <f t="shared" si="9"/>
        <v>970.3</v>
      </c>
      <c r="O38" s="415">
        <f t="shared" si="9"/>
        <v>12.8</v>
      </c>
      <c r="P38" s="415">
        <f t="shared" si="9"/>
        <v>0</v>
      </c>
      <c r="Q38" s="415">
        <f t="shared" si="9"/>
        <v>0</v>
      </c>
      <c r="R38" s="415">
        <f t="shared" si="9"/>
        <v>0</v>
      </c>
      <c r="S38" s="415">
        <f t="shared" si="9"/>
        <v>0</v>
      </c>
      <c r="T38" s="415">
        <f t="shared" si="9"/>
        <v>86.5</v>
      </c>
      <c r="U38" s="415">
        <f t="shared" si="9"/>
        <v>0</v>
      </c>
      <c r="V38" s="415">
        <f t="shared" si="9"/>
        <v>2106.1999999999998</v>
      </c>
      <c r="W38" s="415">
        <f t="shared" si="9"/>
        <v>0</v>
      </c>
      <c r="X38" s="415">
        <f t="shared" si="9"/>
        <v>0</v>
      </c>
      <c r="Y38" s="415">
        <f t="shared" si="9"/>
        <v>0</v>
      </c>
      <c r="Z38" s="416">
        <f t="shared" si="9"/>
        <v>152.30000000000001</v>
      </c>
      <c r="AA38" s="417">
        <f t="shared" si="4"/>
        <v>3364.3999999999996</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35.4</v>
      </c>
      <c r="M39" s="418">
        <f>+ｷ.紙くず!$Z$28</f>
        <v>0.9</v>
      </c>
      <c r="N39" s="418">
        <f>+ｸ.木くず!$Z$28</f>
        <v>970.3</v>
      </c>
      <c r="O39" s="418">
        <f>+ｹ.繊維くず!$Z$28</f>
        <v>12.8</v>
      </c>
      <c r="P39" s="418">
        <f>+ｺ.動植物性残さ!$Z$28</f>
        <v>0</v>
      </c>
      <c r="Q39" s="418">
        <f>+ｻ.動物系固形不要物!$Z$28</f>
        <v>0</v>
      </c>
      <c r="R39" s="418">
        <f>+ｼ.ｺﾞﾑくず!$Z$28</f>
        <v>0</v>
      </c>
      <c r="S39" s="418">
        <f>+ｽ.金属くず!$Z$28</f>
        <v>0</v>
      </c>
      <c r="T39" s="418">
        <f>+ｾ.ｶﾞﾗｽ･ｺﾝｸﾘ･陶磁器くず!$Z$28</f>
        <v>86.5</v>
      </c>
      <c r="U39" s="418">
        <f>+ｿ.鉱さい!$Z$28</f>
        <v>0</v>
      </c>
      <c r="V39" s="418">
        <f>+ﾀ.がれき類!$Z$28</f>
        <v>2106.1999999999998</v>
      </c>
      <c r="W39" s="418">
        <f>+ﾁ.動物のふん尿!$Z$28</f>
        <v>0</v>
      </c>
      <c r="X39" s="418">
        <f>+ﾂ.動物の死体!$Z$28</f>
        <v>0</v>
      </c>
      <c r="Y39" s="418">
        <f>+ﾃ.ばいじん!$Z$28</f>
        <v>0</v>
      </c>
      <c r="Z39" s="419">
        <f>+ﾄ.混合廃棄物その他!$Z$28</f>
        <v>152.30000000000001</v>
      </c>
      <c r="AA39" s="420">
        <f t="shared" si="4"/>
        <v>3364.3999999999996</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66.2</v>
      </c>
      <c r="W42" s="421">
        <f>+ﾁ.動物のふん尿!$Q$33</f>
        <v>0</v>
      </c>
      <c r="X42" s="421">
        <f>+ﾂ.動物の死体!$Q$33</f>
        <v>0</v>
      </c>
      <c r="Y42" s="421">
        <f>+ﾃ.ばいじん!$Q$33</f>
        <v>0</v>
      </c>
      <c r="Z42" s="422">
        <f>+ﾄ.混合廃棄物その他!$Q$33</f>
        <v>0</v>
      </c>
      <c r="AA42" s="423">
        <f>SUM(G42:Z42)</f>
        <v>66.2</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35.4</v>
      </c>
      <c r="M43" s="427">
        <f>+ｷ.紙くず!$AK$27</f>
        <v>0.9</v>
      </c>
      <c r="N43" s="427">
        <f>+ｸ.木くず!$AK$27</f>
        <v>970.3</v>
      </c>
      <c r="O43" s="427">
        <f>+ｹ.繊維くず!$AK$27</f>
        <v>12.8</v>
      </c>
      <c r="P43" s="427">
        <f>+ｺ.動植物性残さ!$AK$27</f>
        <v>0</v>
      </c>
      <c r="Q43" s="427">
        <f>+ｻ.動物系固形不要物!$AK$27</f>
        <v>0</v>
      </c>
      <c r="R43" s="427">
        <f>+ｼ.ｺﾞﾑくず!$AK$27</f>
        <v>0</v>
      </c>
      <c r="S43" s="427">
        <f>+ｽ.金属くず!$AK$27</f>
        <v>0</v>
      </c>
      <c r="T43" s="427">
        <f>+ｾ.ｶﾞﾗｽ･ｺﾝｸﾘ･陶磁器くず!$AK$27</f>
        <v>86.5</v>
      </c>
      <c r="U43" s="427">
        <f>+ｿ.鉱さい!$AK$27</f>
        <v>0</v>
      </c>
      <c r="V43" s="427">
        <f>+ﾀ.がれき類!$AK$27</f>
        <v>2172.3999999999996</v>
      </c>
      <c r="W43" s="427">
        <f>+ﾁ.動物のふん尿!$AK$27</f>
        <v>0</v>
      </c>
      <c r="X43" s="427">
        <f>+ﾂ.動物の死体!$AK$27</f>
        <v>0</v>
      </c>
      <c r="Y43" s="427">
        <f>+ﾃ.ばいじん!$AK$27</f>
        <v>0</v>
      </c>
      <c r="Z43" s="428">
        <f>+ﾄ.混合廃棄物その他!$AK$27</f>
        <v>152.30000000000001</v>
      </c>
      <c r="AA43" s="429">
        <f t="shared" si="4"/>
        <v>3430.5999999999995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26.5</v>
      </c>
      <c r="M44" s="430">
        <f>+ｷ.紙くず!$AK$30</f>
        <v>0.9</v>
      </c>
      <c r="N44" s="430">
        <f>+ｸ.木くず!$AK$30</f>
        <v>765.6</v>
      </c>
      <c r="O44" s="430">
        <f>+ｹ.繊維くず!$AK$30</f>
        <v>12.8</v>
      </c>
      <c r="P44" s="430">
        <f>+ｺ.動植物性残さ!$AK$30</f>
        <v>0</v>
      </c>
      <c r="Q44" s="430">
        <f>+ｻ.動物系固形不要物!$AK$30</f>
        <v>0</v>
      </c>
      <c r="R44" s="430">
        <f>+ｼ.ｺﾞﾑくず!$AK$30</f>
        <v>0</v>
      </c>
      <c r="S44" s="430">
        <f>+ｽ.金属くず!$AK$30</f>
        <v>0</v>
      </c>
      <c r="T44" s="430">
        <f>+ｾ.ｶﾞﾗｽ･ｺﾝｸﾘ･陶磁器くず!$AK$30</f>
        <v>84.4</v>
      </c>
      <c r="U44" s="430">
        <f>+ｿ.鉱さい!$AK$30</f>
        <v>0</v>
      </c>
      <c r="V44" s="430">
        <f>+ﾀ.がれき類!$AK$30</f>
        <v>168.2</v>
      </c>
      <c r="W44" s="430">
        <f>+ﾁ.動物のふん尿!$AK$30</f>
        <v>0</v>
      </c>
      <c r="X44" s="430">
        <f>+ﾂ.動物の死体!$AK$30</f>
        <v>0</v>
      </c>
      <c r="Y44" s="430">
        <f>+ﾃ.ばいじん!$AK$30</f>
        <v>0</v>
      </c>
      <c r="Z44" s="431">
        <f>+ﾄ.混合廃棄物その他!$AK$30</f>
        <v>144.80000000000001</v>
      </c>
      <c r="AA44" s="432">
        <f t="shared" si="4"/>
        <v>1203.1999999999998</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35.4</v>
      </c>
      <c r="M45" s="433">
        <f>+ｷ.紙くず!$AR$24</f>
        <v>0.9</v>
      </c>
      <c r="N45" s="433">
        <f>+ｸ.木くず!$AR$24</f>
        <v>970.3</v>
      </c>
      <c r="O45" s="433">
        <f>+ｹ.繊維くず!$AR$24</f>
        <v>12.8</v>
      </c>
      <c r="P45" s="433">
        <f>+ｺ.動植物性残さ!$AR$24</f>
        <v>0</v>
      </c>
      <c r="Q45" s="433">
        <f>+ｻ.動物系固形不要物!$AR$24</f>
        <v>0</v>
      </c>
      <c r="R45" s="433">
        <f>+ｼ.ｺﾞﾑくず!$AR$24</f>
        <v>0</v>
      </c>
      <c r="S45" s="433">
        <f>+ｽ.金属くず!$AR$24</f>
        <v>0</v>
      </c>
      <c r="T45" s="433">
        <f>+ｾ.ｶﾞﾗｽ･ｺﾝｸﾘ･陶磁器くず!$AR$24</f>
        <v>86.5</v>
      </c>
      <c r="U45" s="433">
        <f>+ｿ.鉱さい!$AR$24</f>
        <v>0</v>
      </c>
      <c r="V45" s="433">
        <f>+ﾀ.がれき類!$AR$24</f>
        <v>2106.1999999999998</v>
      </c>
      <c r="W45" s="433">
        <f>+ﾁ.動物のふん尿!$AR$24</f>
        <v>0</v>
      </c>
      <c r="X45" s="433">
        <f>+ﾂ.動物の死体!$AR$24</f>
        <v>0</v>
      </c>
      <c r="Y45" s="433">
        <f>+ﾃ.ばいじん!$AR$24</f>
        <v>0</v>
      </c>
      <c r="Z45" s="434">
        <f>+ﾄ.混合廃棄物その他!$AR$24</f>
        <v>152.30000000000001</v>
      </c>
      <c r="AA45" s="435">
        <f t="shared" si="4"/>
        <v>3364.3999999999996</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70.8</v>
      </c>
      <c r="M55" s="480">
        <f t="shared" si="10"/>
        <v>1.8</v>
      </c>
      <c r="N55" s="480">
        <f t="shared" si="10"/>
        <v>1940.6</v>
      </c>
      <c r="O55" s="480">
        <f t="shared" si="10"/>
        <v>25.6</v>
      </c>
      <c r="P55" s="480">
        <f t="shared" si="10"/>
        <v>0</v>
      </c>
      <c r="Q55" s="480">
        <f t="shared" si="10"/>
        <v>0</v>
      </c>
      <c r="R55" s="480">
        <f t="shared" si="10"/>
        <v>0</v>
      </c>
      <c r="S55" s="480">
        <f t="shared" si="10"/>
        <v>0</v>
      </c>
      <c r="T55" s="480">
        <f t="shared" si="10"/>
        <v>173</v>
      </c>
      <c r="U55" s="480">
        <f t="shared" si="10"/>
        <v>0</v>
      </c>
      <c r="V55" s="480">
        <f t="shared" si="10"/>
        <v>4344.7999999999993</v>
      </c>
      <c r="W55" s="480">
        <f t="shared" si="10"/>
        <v>0</v>
      </c>
      <c r="X55" s="480">
        <f t="shared" si="10"/>
        <v>0</v>
      </c>
      <c r="Y55" s="480">
        <f t="shared" si="10"/>
        <v>0</v>
      </c>
      <c r="Z55" s="480">
        <f t="shared" si="10"/>
        <v>304.60000000000002</v>
      </c>
      <c r="AA55" s="481">
        <f>+AA9+AA19+AA20</f>
        <v>6861.1999999999989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13日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横浜市泉区上飯田町1881</v>
      </c>
      <c r="M16" s="884"/>
      <c r="N16" s="884"/>
      <c r="O16" s="884"/>
      <c r="P16" s="884"/>
      <c r="Q16" s="884"/>
      <c r="R16" s="884"/>
      <c r="S16" s="884"/>
      <c r="T16" s="884"/>
      <c r="U16" s="282"/>
    </row>
    <row r="17" spans="1:21" ht="26.25" customHeight="1" x14ac:dyDescent="0.15">
      <c r="C17" s="86"/>
      <c r="I17" s="25"/>
      <c r="J17" s="25" t="s">
        <v>7</v>
      </c>
      <c r="K17" s="25"/>
      <c r="L17" s="884" t="str">
        <f>+表紙!L41</f>
        <v>株式会社山内興業　代表取締役　山内　正樹</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045-410-8401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株式会社山内興業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7021</v>
      </c>
      <c r="Q25" s="891"/>
      <c r="R25" s="891"/>
      <c r="S25" s="891"/>
      <c r="T25" s="891"/>
      <c r="U25" s="892"/>
    </row>
    <row r="26" spans="1:21" ht="26.25" customHeight="1" x14ac:dyDescent="0.15">
      <c r="C26" s="538" t="s">
        <v>11</v>
      </c>
      <c r="D26" s="539"/>
      <c r="E26" s="540"/>
      <c r="F26" s="906" t="str">
        <f>+表紙!F50</f>
        <v>神奈川県横浜市泉区上飯田町1881</v>
      </c>
      <c r="G26" s="907"/>
      <c r="H26" s="907"/>
      <c r="I26" s="907"/>
      <c r="J26" s="907"/>
      <c r="K26" s="907"/>
      <c r="L26" s="907"/>
      <c r="M26" s="907"/>
      <c r="N26" s="341" t="s">
        <v>172</v>
      </c>
      <c r="O26"/>
      <c r="P26"/>
      <c r="Q26" s="901" t="str">
        <f>IF(+表紙!Q50="","",+表紙!Q50)</f>
        <v>045-410-8401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建設解体工事業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11名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3430.5999999999995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排出現場での分別の徹底</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3430.5999999999995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現状を維持し、分別に取り組む</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がれき類、ガラス・コンクリートくず及び陶磁器くず、木くず、廃プラスチック類、繊維くず、紙くず
上記を種類ごとに分別している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現状を維持する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3430.5999999999995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1348.3999999999999</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3364.3999999999996</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排出事業場から近い処分場を利用している。
信頼性、処理実績を事前に調査し、委託契約書を用いて契約している。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3430.5999999999995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1203.1999999999998</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3364.3999999999996</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2024-06-14T00:48:53Z</dcterms:created>
  <dcterms:modified xsi:type="dcterms:W3CDTF">2024-09-09T03:39:48Z</dcterms:modified>
</cp:coreProperties>
</file>