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695"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80" l="1"/>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31" i="74" s="1"/>
  <c r="H52" i="94" s="1"/>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<sst xmlns="http://schemas.openxmlformats.org/spreadsheetml/2006/main" count="3180" uniqueCount="464">
  <si>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</si>
  <si>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</si>
  <si>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</si>
  <si>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</si>
  <si>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</si>
  <si>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</si>
  <si>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</si>
  <si>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</si>
  <si>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</si>
  <si>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</si>
  <si>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</si>
  <si>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</si>
  <si>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</si>
  <si>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</si>
  <si>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</si>
  <si>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</si>
  <si>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</si>
  <si>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</si>
  <si>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</si>
  <si>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</si>
  <si>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</si>
  <si>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</si>
  <si>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</si>
  <si>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</si>
  <si>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</si>
  <si>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</si>
  <si>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</si>
  <si>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</si>
  <si>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</si>
  <si>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</si>
  <si>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</si>
  <si>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</si>
  <si>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</si>
  <si>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</si>
  <si>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</si>
  <si>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</si>
  <si>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</si>
  <si>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</si>
  <si>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</si>
  <si>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</si>
  <si>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</si>
  <si>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</si>
  <si>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</si>
  <si>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</si>
  <si>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</si>
  <si>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</si>
  <si>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</si>
  <si>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</si>
  <si>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</si>
  <si>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</si>
  <si>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</si>
  <si>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</si>
  <si>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</si>
  <si>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</si>
  <si>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</si>
  <si>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</si>
  <si>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</si>
  <si>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</si>
  <si>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</si>
  <si>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</si>
  <si>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</si>
  <si>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</si>
  <si>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</si>
  <si>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</si>
  <si>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</si>
  <si>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</si>
  <si>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</si>
  <si>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</si>
  <si>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</si>
  <si>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</si>
  <si>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</si>
  <si>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</si>
  <si>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</si>
  <si>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</si>
  <si>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</si>
  <si>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</si>
  <si>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</si>
  <si>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</si>
  <si>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</si>
  <si>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</si>
  <si>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</si>
  <si>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</si>
  <si>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</si>
  <si>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</si>
  <si>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</si>
  <si>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</si>
  <si>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</si>
  <si>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</si>
  <si>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</si>
  <si>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</si>
  <si>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</si>
  <si>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</si>
  <si>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</si>
  <si>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</si>
  <si>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</si>
  <si>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</si>
  <si>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</si>
  <si>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</si>
  <si>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</si>
  <si>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</si>
  <si>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</si>
  <si>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</si>
  <si>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</si>
  <si>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</si>
  <si>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</si>
  <si>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</si>
  <si>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</si>
  <si>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</si>
  <si>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</si>
  <si>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</si>
  <si>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</si>
  <si>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</si>
  <si>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</si>
  <si>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</si>
  <si>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</si>
  <si>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</si>
  <si>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</si>
  <si>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</si>
  <si>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</si>
  <si>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</si>
  <si>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</si>
  <si>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</si>
  <si>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</si>
  <si>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</si>
  <si>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</si>
  <si>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</si>
  <si>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</si>
  <si>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</si>
  <si>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</si>
  <si>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</si>
  <si>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</si>
  <si>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</si>
  <si>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</si>
  <si>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</si>
  <si>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</si>
  <si>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</si>
  <si>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</si>
  <si>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</si>
  <si>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</si>
  <si>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</si>
  <si>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</si>
  <si>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</si>
  <si>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</si>
  <si>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</si>
  <si>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</si>
  <si>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</si>
  <si>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</si>
  <si>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</si>
  <si>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</si>
  <si>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</si>
  <si>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</si>
  <si>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</si>
  <si>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</si>
  <si>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</si>
  <si>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</si>
  <si>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</si>
  <si>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</si>
  <si>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</si>
  <si>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</si>
  <si>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</si>
  <si>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</si>
  <si>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</si>
  <si>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</si>
  <si>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</si>
  <si>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</si>
  <si>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</si>
  <si>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</si>
  <si>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</si>
  <si>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</si>
  <si>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</si>
  <si>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</si>
  <si>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</si>
  <si>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</si>
  <si>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</si>
  <si>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</si>
  <si>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</si>
  <si>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</si>
  <si>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</si>
  <si>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</si>
  <si>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</si>
  <si>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</si>
  <si>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</si>
  <si>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</si>
  <si>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</si>
  <si>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</si>
  <si>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</si>
  <si>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</si>
  <si>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</si>
  <si>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</si>
  <si>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</si>
  <si>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</si>
  <si>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</si>
  <si>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</si>
  <si>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</si>
  <si>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</si>
  <si>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</si>
  <si>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</si>
  <si>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</si>
  <si>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</si>
  <si>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</si>
  <si>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</si>
  <si>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</si>
  <si>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</si>
  <si>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</si>
  <si>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</si>
  <si>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</si>
  <si>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</si>
  <si>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</si>
  <si>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</si>
  <si>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</si>
  <si>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</si>
  <si>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</si>
  <si>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</si>
  <si>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</si>
  <si>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</si>
  <si>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</si>
  <si>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</si>
  <si>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</si>
  <si>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</si>
  <si>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</si>
  <si>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</si>
  <si>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</si>
  <si>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</si>
  <si>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</si>
  <si>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</si>
  <si>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</si>
  <si>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</si>
  <si>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</si>
  <si>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</si>
  <si>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</si>
  <si>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</si>
  <si>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</si>
  <si>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</si>
  <si>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</si>
  <si>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</si>
  <si>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</si>
  <si>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</si>
  <si>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</si>
  <si>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</si>
  <si>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</si>
  <si>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</si>
  <si>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</si>
  <si>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</si>
  <si>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</si>
  <si>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</si>
  <si>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</si>
  <si>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</si>
  <si>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</si>
  <si>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</si>
  <si>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</si>
  <si>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</si>
  <si>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</si>
  <si>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</si>
  <si>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</si>
  <si>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</si>
  <si>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</si>
  <si>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</si>
  <si>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</si>
  <si>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</si>
  <si>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</si>
  <si>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</si>
  <si>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</si>
  <si>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</si>
  <si>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</si>
  <si>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</si>
  <si>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</si>
  <si>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</si>
  <si>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</si>
  <si>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</si>
  <si>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</si>
  <si>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</si>
  <si>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</si>
  <si>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</si>
  <si>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</si>
  <si>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</si>
  <si>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</si>
  <si>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</si>
  <si>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</si>
  <si>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</si>
  <si>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</si>
  <si>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</si>
  <si>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</si>
  <si>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</si>
  <si>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</si>
  <si>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</si>
  <si>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</si>
  <si>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</si>
  <si>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</si>
  <si>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</si>
  <si>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</si>
  <si>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</si>
  <si>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</si>
  <si>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</si>
  <si>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</si>
  <si>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</si>
  <si>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</si>
  <si>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</si>
  <si>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</si>
  <si>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</si>
  <si>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</si>
  <si>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</si>
  <si>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</si>
  <si>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</si>
  <si>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</si>
  <si>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</si>
  <si>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</si>
  <si>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</si>
  <si>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</si>
  <si>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</si>
  <si>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</si>
  <si>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</si>
  <si>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</si>
  <si>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</si>
  <si>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</si>
  <si>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</si>
  <si>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</si>
  <si>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</si>
  <si>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</si>
  <si>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</si>
  <si>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</si>
  <si>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</si>
  <si>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</si>
  <si>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</si>
  <si>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</si>
  <si>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</si>
  <si>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</si>
  <si>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</si>
  <si>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</si>
  <si>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</si>
  <si>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</si>
  <si>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</si>
  <si>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</si>
  <si>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</si>
  <si>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</si>
  <si>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</si>
  <si>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</si>
  <si>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</si>
  <si>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</si>
  <si>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</si>
  <si>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</si>
  <si>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</si>
  <si>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</si>
  <si>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</si>
  <si>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</si>
  <si>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</si>
  <si>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</si>
  <si>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</si>
  <si>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</si>
  <si>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</si>
  <si>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</si>
  <si>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</si>
  <si>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</si>
  <si>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</si>
  <si>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</si>
  <si>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</si>
  <si>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</si>
  <si>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</si>
  <si>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</si>
  <si>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</si>
  <si>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</si>
  <si>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</si>
  <si>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</si>
  <si>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</si>
  <si>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</si>
  <si>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</si>
  <si>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</si>
  <si>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</si>
  <si>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</si>
  <si>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</si>
  <si>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</si>
  <si>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</si>
  <si>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</si>
  <si>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</si>
  <si>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</si>
  <si>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</si>
  <si>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</si>
  <si>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</si>
  <si>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</si>
  <si>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</si>
  <si>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</si>
  <si>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</si>
  <si>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</si>
  <si>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</si>
  <si>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</si>
  <si>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</si>
  <si>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</si>
  <si>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</si>
  <si>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</si>
  <si>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</si>
  <si>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</si>
  <si>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</si>
  <si>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</si>
  <si>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</si>
  <si>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</si>
  <si>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</si>
  <si>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</si>
  <si>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</si>
  <si>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</si>
  <si>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</si>
  <si>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</si>
  <si>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</si>
  <si>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</si>
  <si>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</si>
  <si>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</si>
  <si>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</si>
  <si>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</si>
  <si>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</si>
  <si>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</si>
  <si>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</si>
  <si>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</si>
  <si>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</si>
  <si>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</si>
  <si>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</si>
  <si>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</si>
  <si>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</si>
  <si>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</si>
  <si>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</si>
  <si>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</si>
  <si>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</si>
  <si>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</si>
  <si>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</si>
  <si>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</si>
  <si>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</si>
  <si>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</si>
  <si>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</si>
  <si>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</si>
  <si>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</si>
  <si>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</si>
  <si>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</si>
  <si>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</si>
  <si>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</si>
  <si>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</si>
  <si>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</si>
  <si>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</si>
  <si>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</si>
  <si>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</si>
  <si>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</si>
  <si>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</si>
  <si>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</si>
  <si>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</si>
  <si>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</si>
  <si>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</si>
  <si>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</si>
  <si>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</si>
  <si>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</si>
  <si>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新規</t>
    <rPh sb="0" eb="2">
      <t>シンキ</t>
    </rPh>
    <phoneticPr fontId="3"/>
  </si>
  <si>
    <t>愛知県名古屋市南区浜中町二丁目4番地の2</t>
    <phoneticPr fontId="3"/>
  </si>
  <si>
    <t>中電不動産株式会社　建設・緑化部
　名古屋工事センター長　　中島　潤仁</t>
    <rPh sb="27" eb="28">
      <t>チョウ</t>
    </rPh>
    <rPh sb="30" eb="32">
      <t>ナカジマ</t>
    </rPh>
    <rPh sb="33" eb="35">
      <t>ジュンジ</t>
    </rPh>
    <phoneticPr fontId="3"/>
  </si>
  <si>
    <t>052-614-7716</t>
    <phoneticPr fontId="3"/>
  </si>
  <si>
    <t>名古屋工事センター　横浜駐在</t>
    <rPh sb="0" eb="3">
      <t>ナゴヤ</t>
    </rPh>
    <rPh sb="3" eb="5">
      <t>コウジ</t>
    </rPh>
    <rPh sb="10" eb="12">
      <t>ヨコハマ</t>
    </rPh>
    <rPh sb="12" eb="14">
      <t>チュウザイ</t>
    </rPh>
    <phoneticPr fontId="3"/>
  </si>
  <si>
    <t>神奈川県横浜市鶴見区大黒町11-1
（横浜火力発電所構内）</t>
    <rPh sb="19" eb="21">
      <t>ヨコハマ</t>
    </rPh>
    <rPh sb="21" eb="23">
      <t>カリョク</t>
    </rPh>
    <rPh sb="23" eb="25">
      <t>ハツデン</t>
    </rPh>
    <rPh sb="25" eb="26">
      <t>ショ</t>
    </rPh>
    <rPh sb="26" eb="28">
      <t>コウナイ</t>
    </rPh>
    <phoneticPr fontId="3"/>
  </si>
  <si>
    <t>080-8661-8452</t>
    <phoneticPr fontId="3"/>
  </si>
  <si>
    <t>建設業</t>
    <rPh sb="0" eb="2">
      <t>ケンセツ</t>
    </rPh>
    <rPh sb="2" eb="3">
      <t>ギョウ</t>
    </rPh>
    <phoneticPr fontId="3"/>
  </si>
  <si>
    <t>・建物や工作物の新築、改修、解体工事に伴い発生
・コンクリートくず、がれき類
　→処分業者へ委託して路盤材として再生利用
・木くず
　→処分業者へ委託してチップ化し、原燃料として再生利用
・建設汚泥
　→処分業者へ委託して脱水処理後再生利用
・ガラスくず、陶磁器くず等
　→処分業者へ委託して破砕後路盤材へ再生利用または埋立処分
・建設混合廃棄物
　→処分業者へ委託して選別、破砕等の中間処理後再生利用または埋立処分</t>
    <rPh sb="95" eb="97">
      <t>ケンセツ</t>
    </rPh>
    <rPh sb="97" eb="99">
      <t>オデイ</t>
    </rPh>
    <rPh sb="111" eb="113">
      <t>ダッスイ</t>
    </rPh>
    <rPh sb="113" eb="115">
      <t>ショリ</t>
    </rPh>
    <rPh sb="115" eb="116">
      <t>ゴ</t>
    </rPh>
    <rPh sb="116" eb="118">
      <t>サイセイ</t>
    </rPh>
    <rPh sb="118" eb="120">
      <t>リヨウ</t>
    </rPh>
    <rPh sb="128" eb="131">
      <t>トウジキ</t>
    </rPh>
    <phoneticPr fontId="3"/>
  </si>
  <si>
    <t xml:space="preserve">・施工材料の搬入数量を管理して余材の発生を抑えた。
・処理業者に再生利用を委託した。
・現場で分別処理を行った。
</t>
    <phoneticPr fontId="3"/>
  </si>
  <si>
    <t>・施工材料の搬入数量を管理して余材の発生を抑える。
・現場で分別処理および再利用を行う。
・梱包材の引取を要請する。
・現場を巡視し指導を行う。
・処理業者に再生利用を委託する。</t>
    <phoneticPr fontId="3"/>
  </si>
  <si>
    <t>・木くず、コンクリートがら、金属くずの選別徹底
・現場作業員への廃棄物分別の指導･教育の実施
・石綿含有廃棄物の分別</t>
    <phoneticPr fontId="3"/>
  </si>
  <si>
    <t>・解体工事での分別を確実に行う計画をする。
・処理業者に再生利用することを委託する。
・搬入数量を管理し、余材を抑制する。</t>
    <phoneticPr fontId="3"/>
  </si>
  <si>
    <t>　　実施予定なし</t>
    <phoneticPr fontId="3"/>
  </si>
  <si>
    <t>　　実施していない</t>
    <phoneticPr fontId="3"/>
  </si>
  <si>
    <t xml:space="preserve">
・可能な限り優良認定処理業者へ処理委託している。
・可能な限り再生利用業者へ処理委託している。
・可能な限り処理業者に再生利用を委託している。</t>
    <phoneticPr fontId="3"/>
  </si>
  <si>
    <t xml:space="preserve">
・可能な限り優良認定処理業者へ処理委託する。
・可能な限り再生利用業者へ処理委託する。
・可能な限り処理業者に再生利用を委託する。</t>
    <phoneticPr fontId="3"/>
  </si>
  <si>
    <t>名古屋工事センター
廃棄物管理責任者・廃棄物管理担当者
工事第３グループ
横浜駐在　廃棄物管理担当者</t>
    <rPh sb="0" eb="3">
      <t>ナゴヤ</t>
    </rPh>
    <rPh sb="3" eb="5">
      <t>コウジ</t>
    </rPh>
    <rPh sb="11" eb="14">
      <t>ハイキブツ</t>
    </rPh>
    <rPh sb="14" eb="16">
      <t>カンリ</t>
    </rPh>
    <rPh sb="16" eb="18">
      <t>セキニン</t>
    </rPh>
    <rPh sb="18" eb="19">
      <t>シャ</t>
    </rPh>
    <rPh sb="20" eb="23">
      <t>ハイキブツ</t>
    </rPh>
    <rPh sb="23" eb="25">
      <t>カンリ</t>
    </rPh>
    <rPh sb="25" eb="28">
      <t>タントウシャ</t>
    </rPh>
    <rPh sb="30" eb="32">
      <t>コウジ</t>
    </rPh>
    <rPh sb="32" eb="33">
      <t>ダイ</t>
    </rPh>
    <rPh sb="40" eb="42">
      <t>ヨコハマ</t>
    </rPh>
    <rPh sb="42" eb="44">
      <t>チュウザイ</t>
    </rPh>
    <rPh sb="45" eb="48">
      <t>ハイキブツ</t>
    </rPh>
    <rPh sb="48" eb="50">
      <t>カンリ</t>
    </rPh>
    <rPh sb="50" eb="53">
      <t>タントウシャ</t>
    </rPh>
    <phoneticPr fontId="3"/>
  </si>
  <si>
    <t>令和　６年　６月１４日</t>
    <rPh sb="7" eb="8">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</si>
</sst>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Normal="115" zoomScaleSheetLayoutView="100" workbookViewId="0">
      <selection activeCell="F50" sqref="F50:M51"/>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463</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446</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447</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448</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449</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t="s">
        <v>445</v>
      </c>
      <c r="Q49" s="726"/>
      <c r="R49" s="726"/>
      <c r="S49" s="726"/>
      <c r="T49" s="726"/>
      <c r="U49" s="727"/>
    </row>
    <row r="50" spans="3:54" ht="26.25" customHeight="1" x14ac:dyDescent="0.15">
      <c r="C50" s="697" t="s">
        <v>11</v>
      </c>
      <c r="D50" s="698"/>
      <c r="E50" s="699"/>
      <c r="F50" s="708" t="s">
        <v>450</v>
      </c>
      <c r="G50" s="709"/>
      <c r="H50" s="709"/>
      <c r="I50" s="709"/>
      <c r="J50" s="709"/>
      <c r="K50" s="709"/>
      <c r="L50" s="709"/>
      <c r="M50" s="709"/>
      <c r="N50" s="592" t="s">
        <v>172</v>
      </c>
      <c r="O50" s="595"/>
      <c r="P50" s="596"/>
      <c r="Q50" s="712" t="s">
        <v>451</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119</v>
      </c>
      <c r="G54" s="793"/>
      <c r="H54" s="793"/>
      <c r="I54" s="793"/>
      <c r="J54" s="793"/>
      <c r="K54" s="793"/>
      <c r="L54" s="38" t="s">
        <v>48</v>
      </c>
      <c r="M54" s="38"/>
      <c r="N54" s="797" t="s">
        <v>452</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343</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4</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453</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462</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4</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1432.3</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454</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4</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773.3</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455</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456</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457</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459</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458</v>
      </c>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t="s">
        <v>459</v>
      </c>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t="s">
        <v>458</v>
      </c>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t="s">
        <v>459</v>
      </c>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t="s">
        <v>458</v>
      </c>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1432.3</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547.5</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458.7</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460</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773.3</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253.3</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703.3</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461</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名古屋工事センター　横浜駐在</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T36" sqref="T36"/>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名古屋工事センター　横浜駐在</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455.4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200</v>
      </c>
      <c r="P27" s="881"/>
      <c r="Q27" s="881"/>
      <c r="R27" s="881"/>
      <c r="S27" s="59" t="s">
        <v>38</v>
      </c>
      <c r="T27" s="80"/>
      <c r="U27" s="80"/>
      <c r="X27" s="78" t="s">
        <v>39</v>
      </c>
      <c r="Y27" s="81"/>
      <c r="AG27" s="68"/>
      <c r="AH27" s="68"/>
      <c r="AI27" s="68"/>
      <c r="AJ27" s="68"/>
      <c r="AK27" s="831">
        <f>+AG18+O27</f>
        <v>200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455.4</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455.4</v>
      </c>
      <c r="G30" s="837"/>
      <c r="H30" s="234" t="s">
        <v>198</v>
      </c>
      <c r="L30" s="845"/>
      <c r="O30" s="71"/>
      <c r="Q30" s="847">
        <f>+ROUND(Z28,1)+ROUND(Z29,1)+ROUND(Z30,1)</f>
        <v>200</v>
      </c>
      <c r="R30" s="881"/>
      <c r="S30" s="881"/>
      <c r="T30" s="881"/>
      <c r="U30" s="59" t="s">
        <v>16</v>
      </c>
      <c r="X30" s="889" t="s">
        <v>186</v>
      </c>
      <c r="Y30" s="890"/>
      <c r="Z30" s="833">
        <v>0</v>
      </c>
      <c r="AA30" s="834"/>
      <c r="AB30" s="834"/>
      <c r="AC30" s="834"/>
      <c r="AD30" s="834"/>
      <c r="AE30" s="59" t="s">
        <v>13</v>
      </c>
      <c r="AK30" s="818">
        <v>200</v>
      </c>
      <c r="AL30" s="819"/>
      <c r="AM30" s="819"/>
      <c r="AN30" s="819"/>
      <c r="AO30" s="67" t="s">
        <v>13</v>
      </c>
      <c r="AR30" s="830"/>
      <c r="AS30" s="827"/>
      <c r="AT30" s="827"/>
      <c r="AU30" s="828"/>
    </row>
    <row r="31" spans="2:48" ht="27" customHeight="1" thickTop="1" thickBot="1" x14ac:dyDescent="0.2">
      <c r="B31" s="853" t="s">
        <v>375</v>
      </c>
      <c r="C31" s="842"/>
      <c r="D31" s="842"/>
      <c r="E31" s="843"/>
      <c r="F31" s="836">
        <v>455.4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名古屋工事センター　横浜駐在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名古屋工事センター　横浜駐在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名古屋工事センター　横浜駐在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名古屋工事センター　横浜駐在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名古屋工事センター　横浜駐在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R37" sqref="R3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名古屋工事センター　横浜駐在</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3.3</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v>0</v>
      </c>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3.3</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3.3</v>
      </c>
      <c r="P27" s="881"/>
      <c r="Q27" s="881"/>
      <c r="R27" s="881"/>
      <c r="S27" s="59" t="s">
        <v>38</v>
      </c>
      <c r="T27" s="80"/>
      <c r="U27" s="80"/>
      <c r="X27" s="78" t="s">
        <v>39</v>
      </c>
      <c r="Y27" s="81"/>
      <c r="AG27" s="68"/>
      <c r="AH27" s="68"/>
      <c r="AI27" s="68"/>
      <c r="AJ27" s="68"/>
      <c r="AK27" s="831">
        <f>+AG18+O27</f>
        <v>3.3</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3.3</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3.3</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3.3</v>
      </c>
      <c r="G30" s="837"/>
      <c r="H30" s="234" t="s">
        <v>198</v>
      </c>
      <c r="L30" s="845"/>
      <c r="O30" s="71"/>
      <c r="Q30" s="847">
        <f>+ROUND(Z28,1)+ROUND(Z29,1)+ROUND(Z30,1)</f>
        <v>3.3</v>
      </c>
      <c r="R30" s="881"/>
      <c r="S30" s="881"/>
      <c r="T30" s="881"/>
      <c r="U30" s="59" t="s">
        <v>16</v>
      </c>
      <c r="X30" s="889" t="s">
        <v>186</v>
      </c>
      <c r="Y30" s="890"/>
      <c r="Z30" s="833">
        <v>0</v>
      </c>
      <c r="AA30" s="834"/>
      <c r="AB30" s="834"/>
      <c r="AC30" s="834"/>
      <c r="AD30" s="834"/>
      <c r="AE30" s="59" t="s">
        <v>13</v>
      </c>
      <c r="AK30" s="818">
        <v>3.3</v>
      </c>
      <c r="AL30" s="819"/>
      <c r="AM30" s="819"/>
      <c r="AN30" s="819"/>
      <c r="AO30" s="67" t="s">
        <v>13</v>
      </c>
      <c r="AR30" s="830"/>
      <c r="AS30" s="827"/>
      <c r="AT30" s="827"/>
      <c r="AU30" s="828"/>
    </row>
    <row r="31" spans="2:48" ht="27" customHeight="1" thickTop="1" thickBot="1" x14ac:dyDescent="0.2">
      <c r="B31" s="853" t="s">
        <v>375</v>
      </c>
      <c r="C31" s="842"/>
      <c r="D31" s="842"/>
      <c r="E31" s="843"/>
      <c r="F31" s="836">
        <v>3.3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名古屋工事センター　横浜駐在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名古屋工事センター　横浜駐在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名古屋工事センター　横浜駐在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名古屋工事センター　横浜駐在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名古屋工事センター　横浜駐在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名古屋工事センター　横浜駐在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名古屋工事センター　横浜駐在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election activeCell="AX15" sqref="AX1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名古屋工事センター　横浜駐在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550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f>783.5+101.3+66.6</f>
        <v>951.4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550</v>
      </c>
      <c r="P27" s="881"/>
      <c r="Q27" s="881"/>
      <c r="R27" s="881"/>
      <c r="S27" s="59" t="s">
        <v>38</v>
      </c>
      <c r="T27" s="80"/>
      <c r="U27" s="80"/>
      <c r="X27" s="78" t="s">
        <v>39</v>
      </c>
      <c r="Y27" s="81"/>
      <c r="AG27" s="68"/>
      <c r="AH27" s="68"/>
      <c r="AI27" s="68"/>
      <c r="AJ27" s="68"/>
      <c r="AK27" s="831">
        <f>+AG18+O27</f>
        <v>550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951.4</v>
      </c>
      <c r="G29" s="837"/>
      <c r="H29" s="234" t="s">
        <v>198</v>
      </c>
      <c r="L29" s="845"/>
      <c r="O29" s="71"/>
      <c r="P29" s="163"/>
      <c r="Q29" s="66" t="s">
        <v>183</v>
      </c>
      <c r="R29" s="842" t="s">
        <v>33</v>
      </c>
      <c r="S29" s="884"/>
      <c r="T29" s="884"/>
      <c r="U29" s="885"/>
      <c r="V29" s="63"/>
      <c r="W29" s="82"/>
      <c r="X29" s="889" t="s">
        <v>315</v>
      </c>
      <c r="Y29" s="890"/>
      <c r="Z29" s="833">
        <v>50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66.599999999999994</v>
      </c>
      <c r="G30" s="837"/>
      <c r="H30" s="234" t="s">
        <v>198</v>
      </c>
      <c r="L30" s="845"/>
      <c r="O30" s="71"/>
      <c r="Q30" s="847">
        <f>+ROUND(Z28,1)+ROUND(Z29,1)+ROUND(Z30,1)</f>
        <v>550</v>
      </c>
      <c r="R30" s="881"/>
      <c r="S30" s="881"/>
      <c r="T30" s="881"/>
      <c r="U30" s="59" t="s">
        <v>16</v>
      </c>
      <c r="X30" s="889" t="s">
        <v>186</v>
      </c>
      <c r="Y30" s="890"/>
      <c r="Z30" s="833"/>
      <c r="AA30" s="834"/>
      <c r="AB30" s="834"/>
      <c r="AC30" s="834"/>
      <c r="AD30" s="834"/>
      <c r="AE30" s="59" t="s">
        <v>13</v>
      </c>
      <c r="AK30" s="818">
        <v>50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名古屋工事センター　横浜駐在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名古屋工事センター　横浜駐在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名古屋工事センター　横浜駐在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3" workbookViewId="0">
      <selection activeCell="O33" sqref="O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名古屋工事センター　横浜駐在</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22.2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20</v>
      </c>
      <c r="P27" s="881"/>
      <c r="Q27" s="881"/>
      <c r="R27" s="881"/>
      <c r="S27" s="59" t="s">
        <v>38</v>
      </c>
      <c r="T27" s="80"/>
      <c r="U27" s="80"/>
      <c r="X27" s="78" t="s">
        <v>39</v>
      </c>
      <c r="Y27" s="81"/>
      <c r="AG27" s="68"/>
      <c r="AH27" s="68"/>
      <c r="AI27" s="68"/>
      <c r="AJ27" s="68"/>
      <c r="AK27" s="831">
        <f>+AG18+O27</f>
        <v>20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22.2</v>
      </c>
      <c r="G29" s="837"/>
      <c r="H29" s="234" t="s">
        <v>198</v>
      </c>
      <c r="L29" s="845"/>
      <c r="O29" s="71"/>
      <c r="P29" s="163"/>
      <c r="Q29" s="66" t="s">
        <v>183</v>
      </c>
      <c r="R29" s="842" t="s">
        <v>33</v>
      </c>
      <c r="S29" s="884"/>
      <c r="T29" s="884"/>
      <c r="U29" s="885"/>
      <c r="V29" s="63"/>
      <c r="W29" s="82"/>
      <c r="X29" s="889" t="s">
        <v>315</v>
      </c>
      <c r="Y29" s="890"/>
      <c r="Z29" s="833">
        <v>20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22.2</v>
      </c>
      <c r="G30" s="837"/>
      <c r="H30" s="234" t="s">
        <v>198</v>
      </c>
      <c r="L30" s="845"/>
      <c r="O30" s="71"/>
      <c r="Q30" s="847">
        <f>+ROUND(Z28,1)+ROUND(Z29,1)+ROUND(Z30,1)</f>
        <v>20</v>
      </c>
      <c r="R30" s="881"/>
      <c r="S30" s="881"/>
      <c r="T30" s="881"/>
      <c r="U30" s="59" t="s">
        <v>16</v>
      </c>
      <c r="X30" s="889" t="s">
        <v>186</v>
      </c>
      <c r="Y30" s="890"/>
      <c r="Z30" s="833">
        <v>0</v>
      </c>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3" zoomScaleNormal="73" workbookViewId="0">
      <selection activeCell="F76" sqref="F76"/>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名古屋工事センター　横浜駐在</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455.4</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v>
      </c>
      <c r="M9" s="507">
        <f>IF(OR(ｷ.紙くず!F24&gt;0,ｷ.紙くず!F24&lt;0),ｷ.紙くず!F24,IF(M$19&gt;0,"0",0))</f>
        <v>0</v>
      </c>
      <c r="N9" s="507">
        <f>IF(OR(ｸ.木くず!F24&gt;0,ｸ.木くず!F24&lt;0),ｸ.木くず!F24,IF(N$19&gt;0,"0",0))</f>
        <v>3.3</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951.4</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22.2</v>
      </c>
      <c r="AA9" s="509">
        <f>IF(SUM(G9:Z9)&gt;0,SUM(G9:Z9),IF(AA$19&gt;0,"0",0))</f>
        <v>1432.3</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455.4</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v>
      </c>
      <c r="M14" s="513">
        <f>IF(OR(ｷ.紙くず!F29&gt;0,ｷ.紙くず!F29&lt;0),ｷ.紙くず!F29,IF(M$19&gt;0,"0",0))</f>
        <v>0</v>
      </c>
      <c r="N14" s="513">
        <f>IF(OR(ｸ.木くず!F29&gt;0,ｸ.木くず!F29&lt;0),ｸ.木くず!F29,IF(N$19&gt;0,"0",0))</f>
        <v>3.3</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951.4</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22.2</v>
      </c>
      <c r="AA14" s="515">
        <f t="shared" si="0"/>
        <v>1432.3</v>
      </c>
    </row>
    <row r="15" spans="2:27" ht="24" customHeight="1" x14ac:dyDescent="0.15">
      <c r="B15" s="188" t="s">
        <v>228</v>
      </c>
      <c r="C15" s="941" t="s">
        <v>299</v>
      </c>
      <c r="D15" s="941"/>
      <c r="E15" s="941"/>
      <c r="F15" s="942"/>
      <c r="G15" s="513">
        <f>IF(OR(ｱ.燃え殻!F30&gt;0,ｱ.燃え殻!F30&lt;0),ｱ.燃え殻!F30,IF(G$19&gt;0,"0",0))</f>
        <v>0</v>
      </c>
      <c r="H15" s="513">
        <f>IF(OR(ｲ.汚泥!F30&gt;0,ｲ.汚泥!F30&lt;0),ｲ.汚泥!F30,IF(H$19&gt;0,"0",0))</f>
        <v>455.4</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v>
      </c>
      <c r="M15" s="513">
        <f>IF(OR(ｷ.紙くず!F30&gt;0,ｷ.紙くず!F30&lt;0),ｷ.紙くず!F30,IF(M$19&gt;0,"0",0))</f>
        <v>0</v>
      </c>
      <c r="N15" s="513">
        <f>IF(OR(ｸ.木くず!F30&gt;0,ｸ.木くず!F30&lt;0),ｸ.木くず!F30,IF(N$19&gt;0,"0",0))</f>
        <v>3.3</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66.599999999999994</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22.2</v>
      </c>
      <c r="AA15" s="515">
        <f t="shared" si="0"/>
        <v>547.5</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455.4</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v>
      </c>
      <c r="M16" s="513">
        <f>IF(OR(ｷ.紙くず!F31&gt;0,ｷ.紙くず!F31&lt;0),ｷ.紙くず!F31,IF(M$19&gt;0,"0",0))</f>
        <v>0</v>
      </c>
      <c r="N16" s="513">
        <f>IF(OR(ｸ.木くず!F31&gt;0,ｸ.木くず!F31&lt;0),ｸ.木くず!F31,IF(N$19&gt;0,"0",0))</f>
        <v>3.3</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0</v>
      </c>
      <c r="U16" s="513">
        <f>IF(OR(ｿ.鉱さい!F31&gt;0,ｿ.鉱さい!F31&lt;0),ｿ.鉱さい!F31,IF(U$19&gt;0,"0",0))</f>
        <v>0</v>
      </c>
      <c r="V16" s="513" t="str">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t="str">
        <f>IF(OR(ﾄ.混合廃棄物その他!F31&gt;0,ﾄ.混合廃棄物その他!F31&lt;0),ﾄ.混合廃棄物その他!F31,IF(Z$19&gt;0,"0",0))</f>
        <v>0</v>
      </c>
      <c r="AA16" s="515">
        <f t="shared" si="0"/>
        <v>458.7</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200</v>
      </c>
      <c r="I19" s="519">
        <f t="shared" si="1"/>
        <v>0</v>
      </c>
      <c r="J19" s="519">
        <f t="shared" si="1"/>
        <v>0</v>
      </c>
      <c r="K19" s="519">
        <f t="shared" si="1"/>
        <v>0</v>
      </c>
      <c r="L19" s="519">
        <f t="shared" si="1"/>
        <v>0</v>
      </c>
      <c r="M19" s="519">
        <f t="shared" si="1"/>
        <v>0</v>
      </c>
      <c r="N19" s="519">
        <f t="shared" si="1"/>
        <v>3.3</v>
      </c>
      <c r="O19" s="519">
        <f t="shared" si="1"/>
        <v>0</v>
      </c>
      <c r="P19" s="519">
        <f t="shared" si="1"/>
        <v>0</v>
      </c>
      <c r="Q19" s="519">
        <f t="shared" si="1"/>
        <v>0</v>
      </c>
      <c r="R19" s="519">
        <f t="shared" si="1"/>
        <v>0</v>
      </c>
      <c r="S19" s="519">
        <f t="shared" si="1"/>
        <v>0</v>
      </c>
      <c r="T19" s="519">
        <f t="shared" si="1"/>
        <v>0</v>
      </c>
      <c r="U19" s="519">
        <f t="shared" si="1"/>
        <v>0</v>
      </c>
      <c r="V19" s="519">
        <f t="shared" si="1"/>
        <v>550</v>
      </c>
      <c r="W19" s="519">
        <f t="shared" si="1"/>
        <v>0</v>
      </c>
      <c r="X19" s="519">
        <f t="shared" si="1"/>
        <v>0</v>
      </c>
      <c r="Y19" s="519">
        <f t="shared" si="1"/>
        <v>0</v>
      </c>
      <c r="Z19" s="520">
        <f t="shared" si="1"/>
        <v>20</v>
      </c>
      <c r="AA19" s="521">
        <f t="shared" ref="AA19:AA25" si="2">SUM(G19:Z19)</f>
        <v>773.3</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200</v>
      </c>
      <c r="I37" s="554">
        <f t="shared" si="8"/>
        <v>0</v>
      </c>
      <c r="J37" s="554">
        <f t="shared" si="8"/>
        <v>0</v>
      </c>
      <c r="K37" s="554">
        <f t="shared" si="8"/>
        <v>0</v>
      </c>
      <c r="L37" s="554">
        <f t="shared" si="8"/>
        <v>0</v>
      </c>
      <c r="M37" s="554">
        <f t="shared" si="8"/>
        <v>0</v>
      </c>
      <c r="N37" s="554">
        <f t="shared" si="8"/>
        <v>3.3</v>
      </c>
      <c r="O37" s="554">
        <f t="shared" si="8"/>
        <v>0</v>
      </c>
      <c r="P37" s="554">
        <f t="shared" si="8"/>
        <v>0</v>
      </c>
      <c r="Q37" s="554">
        <f t="shared" si="8"/>
        <v>0</v>
      </c>
      <c r="R37" s="554">
        <f t="shared" si="8"/>
        <v>0</v>
      </c>
      <c r="S37" s="554">
        <f t="shared" si="8"/>
        <v>0</v>
      </c>
      <c r="T37" s="554">
        <f t="shared" si="8"/>
        <v>0</v>
      </c>
      <c r="U37" s="554">
        <f t="shared" si="8"/>
        <v>0</v>
      </c>
      <c r="V37" s="554">
        <f t="shared" si="8"/>
        <v>550</v>
      </c>
      <c r="W37" s="554">
        <f t="shared" si="8"/>
        <v>0</v>
      </c>
      <c r="X37" s="554">
        <f t="shared" si="8"/>
        <v>0</v>
      </c>
      <c r="Y37" s="554">
        <f t="shared" si="8"/>
        <v>0</v>
      </c>
      <c r="Z37" s="555">
        <f t="shared" si="8"/>
        <v>20</v>
      </c>
      <c r="AA37" s="556">
        <f t="shared" si="4"/>
        <v>773.3</v>
      </c>
    </row>
    <row r="38" spans="2:27" ht="24" customHeight="1" x14ac:dyDescent="0.15">
      <c r="B38" s="186"/>
      <c r="C38" s="972"/>
      <c r="D38" s="247"/>
      <c r="E38" s="245" t="s">
        <v>319</v>
      </c>
      <c r="F38" s="585"/>
      <c r="G38" s="545">
        <f t="shared" ref="G38:Z38" si="9">SUM(G39:G41)</f>
        <v>0</v>
      </c>
      <c r="H38" s="545">
        <f t="shared" si="9"/>
        <v>200</v>
      </c>
      <c r="I38" s="545">
        <f t="shared" si="9"/>
        <v>0</v>
      </c>
      <c r="J38" s="545">
        <f t="shared" si="9"/>
        <v>0</v>
      </c>
      <c r="K38" s="545">
        <f t="shared" si="9"/>
        <v>0</v>
      </c>
      <c r="L38" s="545">
        <f t="shared" si="9"/>
        <v>0</v>
      </c>
      <c r="M38" s="545">
        <f t="shared" si="9"/>
        <v>0</v>
      </c>
      <c r="N38" s="545">
        <f t="shared" si="9"/>
        <v>3.3</v>
      </c>
      <c r="O38" s="545">
        <f t="shared" si="9"/>
        <v>0</v>
      </c>
      <c r="P38" s="545">
        <f t="shared" si="9"/>
        <v>0</v>
      </c>
      <c r="Q38" s="545">
        <f t="shared" si="9"/>
        <v>0</v>
      </c>
      <c r="R38" s="545">
        <f t="shared" si="9"/>
        <v>0</v>
      </c>
      <c r="S38" s="545">
        <f t="shared" si="9"/>
        <v>0</v>
      </c>
      <c r="T38" s="545">
        <f t="shared" si="9"/>
        <v>0</v>
      </c>
      <c r="U38" s="545">
        <f t="shared" si="9"/>
        <v>0</v>
      </c>
      <c r="V38" s="545">
        <f t="shared" si="9"/>
        <v>550</v>
      </c>
      <c r="W38" s="545">
        <f t="shared" si="9"/>
        <v>0</v>
      </c>
      <c r="X38" s="545">
        <f t="shared" si="9"/>
        <v>0</v>
      </c>
      <c r="Y38" s="545">
        <f t="shared" si="9"/>
        <v>0</v>
      </c>
      <c r="Z38" s="546">
        <f t="shared" si="9"/>
        <v>20</v>
      </c>
      <c r="AA38" s="547">
        <f t="shared" si="4"/>
        <v>773.3</v>
      </c>
    </row>
    <row r="39" spans="2:27" ht="24" customHeight="1" x14ac:dyDescent="0.15">
      <c r="B39" s="186"/>
      <c r="C39" s="972"/>
      <c r="D39" s="248"/>
      <c r="E39" s="243"/>
      <c r="F39" s="241" t="s">
        <v>233</v>
      </c>
      <c r="G39" s="548">
        <f>+ｱ.燃え殻!$Z$28</f>
        <v>0</v>
      </c>
      <c r="H39" s="548">
        <f>+ｲ.汚泥!$Z$28</f>
        <v>200</v>
      </c>
      <c r="I39" s="548">
        <f>+ｳ.廃油!$Z$28</f>
        <v>0</v>
      </c>
      <c r="J39" s="548">
        <f>+ｴ.廃酸!$Z$28</f>
        <v>0</v>
      </c>
      <c r="K39" s="548">
        <f>+ｵ.廃ｱﾙｶﾘ!$Z$28</f>
        <v>0</v>
      </c>
      <c r="L39" s="548">
        <f>+ｶ.廃ﾌﾟﾗ類!$Z$28</f>
        <v>0</v>
      </c>
      <c r="M39" s="548">
        <f>+ｷ.紙くず!$Z$28</f>
        <v>0</v>
      </c>
      <c r="N39" s="548">
        <f>+ｸ.木くず!$Z$28</f>
        <v>3.3</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500</v>
      </c>
      <c r="W39" s="548">
        <f>+ﾁ.動物のふん尿!$Z$28</f>
        <v>0</v>
      </c>
      <c r="X39" s="548">
        <f>+ﾂ.動物の死体!$Z$28</f>
        <v>0</v>
      </c>
      <c r="Y39" s="548">
        <f>+ﾃ.ばいじん!$Z$28</f>
        <v>0</v>
      </c>
      <c r="Z39" s="549">
        <f>+ﾄ.混合廃棄物その他!$Z$28</f>
        <v>0</v>
      </c>
      <c r="AA39" s="550">
        <f t="shared" si="4"/>
        <v>703.3</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50</v>
      </c>
      <c r="W40" s="548">
        <f>+ﾁ.動物のふん尿!$Z$29</f>
        <v>0</v>
      </c>
      <c r="X40" s="548">
        <f>+ﾂ.動物の死体!$Z$29</f>
        <v>0</v>
      </c>
      <c r="Y40" s="548">
        <f>+ﾃ.ばいじん!$Z$29</f>
        <v>0</v>
      </c>
      <c r="Z40" s="549">
        <f>+ﾄ.混合廃棄物その他!$Z$29</f>
        <v>20</v>
      </c>
      <c r="AA40" s="550">
        <f t="shared" si="4"/>
        <v>70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200</v>
      </c>
      <c r="I43" s="557">
        <f>+ｳ.廃油!$AK$27</f>
        <v>0</v>
      </c>
      <c r="J43" s="557">
        <f>+ｴ.廃酸!$AK$27</f>
        <v>0</v>
      </c>
      <c r="K43" s="557">
        <f>+ｵ.廃ｱﾙｶﾘ!$AK$27</f>
        <v>0</v>
      </c>
      <c r="L43" s="557">
        <f>+ｶ.廃ﾌﾟﾗ類!$AK$27</f>
        <v>0</v>
      </c>
      <c r="M43" s="557">
        <f>+ｷ.紙くず!$AK$27</f>
        <v>0</v>
      </c>
      <c r="N43" s="557">
        <f>+ｸ.木くず!$AK$27</f>
        <v>3.3</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0</v>
      </c>
      <c r="U43" s="557">
        <f>+ｿ.鉱さい!$AK$27</f>
        <v>0</v>
      </c>
      <c r="V43" s="557">
        <f>+ﾀ.がれき類!$AK$27</f>
        <v>550</v>
      </c>
      <c r="W43" s="557">
        <f>+ﾁ.動物のふん尿!$AK$27</f>
        <v>0</v>
      </c>
      <c r="X43" s="557">
        <f>+ﾂ.動物の死体!$AK$27</f>
        <v>0</v>
      </c>
      <c r="Y43" s="557">
        <f>+ﾃ.ばいじん!$AK$27</f>
        <v>0</v>
      </c>
      <c r="Z43" s="558">
        <f>+ﾄ.混合廃棄物その他!$AK$27</f>
        <v>20</v>
      </c>
      <c r="AA43" s="559">
        <f t="shared" si="4"/>
        <v>773.3</v>
      </c>
    </row>
    <row r="44" spans="2:27" ht="24" customHeight="1" x14ac:dyDescent="0.15">
      <c r="B44" s="186"/>
      <c r="C44" s="193"/>
      <c r="D44" s="191" t="s">
        <v>188</v>
      </c>
      <c r="E44" s="969" t="s">
        <v>236</v>
      </c>
      <c r="F44" s="970"/>
      <c r="G44" s="560">
        <f>+ｱ.燃え殻!$AK$30</f>
        <v>0</v>
      </c>
      <c r="H44" s="560">
        <f>+ｲ.汚泥!$AK$30</f>
        <v>200</v>
      </c>
      <c r="I44" s="560">
        <f>+ｳ.廃油!$AK$30</f>
        <v>0</v>
      </c>
      <c r="J44" s="560">
        <f>+ｴ.廃酸!$AK$30</f>
        <v>0</v>
      </c>
      <c r="K44" s="560">
        <f>+ｵ.廃ｱﾙｶﾘ!$AK$30</f>
        <v>0</v>
      </c>
      <c r="L44" s="560">
        <f>+ｶ.廃ﾌﾟﾗ類!$AK$30</f>
        <v>0</v>
      </c>
      <c r="M44" s="560">
        <f>+ｷ.紙くず!$AK$30</f>
        <v>0</v>
      </c>
      <c r="N44" s="560">
        <f>+ｸ.木くず!$AK$30</f>
        <v>3.3</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50</v>
      </c>
      <c r="W44" s="560">
        <f>+ﾁ.動物のふん尿!$AK$30</f>
        <v>0</v>
      </c>
      <c r="X44" s="560">
        <f>+ﾂ.動物の死体!$AK$30</f>
        <v>0</v>
      </c>
      <c r="Y44" s="560">
        <f>+ﾃ.ばいじん!$AK$30</f>
        <v>0</v>
      </c>
      <c r="Z44" s="561">
        <f>+ﾄ.混合廃棄物その他!$AK$30</f>
        <v>0</v>
      </c>
      <c r="AA44" s="562">
        <f t="shared" si="4"/>
        <v>253.3</v>
      </c>
    </row>
    <row r="45" spans="2:27" ht="24" customHeight="1" x14ac:dyDescent="0.15">
      <c r="B45" s="186"/>
      <c r="C45" s="193"/>
      <c r="D45" s="584" t="s">
        <v>190</v>
      </c>
      <c r="E45" s="962" t="s">
        <v>237</v>
      </c>
      <c r="F45" s="963"/>
      <c r="G45" s="563">
        <f>+ｱ.燃え殻!$AR$24</f>
        <v>0</v>
      </c>
      <c r="H45" s="563">
        <f>+ｲ.汚泥!$AR$24</f>
        <v>200</v>
      </c>
      <c r="I45" s="563">
        <f>+ｳ.廃油!$AR$24</f>
        <v>0</v>
      </c>
      <c r="J45" s="563">
        <f>+ｴ.廃酸!$AR$24</f>
        <v>0</v>
      </c>
      <c r="K45" s="563">
        <f>+ｵ.廃ｱﾙｶﾘ!$AR$24</f>
        <v>0</v>
      </c>
      <c r="L45" s="563">
        <f>+ｶ.廃ﾌﾟﾗ類!$AR$24</f>
        <v>0</v>
      </c>
      <c r="M45" s="563">
        <f>+ｷ.紙くず!$AR$24</f>
        <v>0</v>
      </c>
      <c r="N45" s="563">
        <f>+ｸ.木くず!$AR$24</f>
        <v>3.3</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v>
      </c>
      <c r="U45" s="563">
        <f>+ｿ.鉱さい!$AR$24</f>
        <v>0</v>
      </c>
      <c r="V45" s="563">
        <f>+ﾀ.がれき類!$AR$24</f>
        <v>500</v>
      </c>
      <c r="W45" s="563">
        <f>+ﾁ.動物のふん尿!$AR$24</f>
        <v>0</v>
      </c>
      <c r="X45" s="563">
        <f>+ﾂ.動物の死体!$AR$24</f>
        <v>0</v>
      </c>
      <c r="Y45" s="563">
        <f>+ﾃ.ばいじん!$AR$24</f>
        <v>0</v>
      </c>
      <c r="Z45" s="564">
        <f>+ﾄ.混合廃棄物その他!$AR$24</f>
        <v>0</v>
      </c>
      <c r="AA45" s="565">
        <f t="shared" si="4"/>
        <v>703.3</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655.4</v>
      </c>
      <c r="I55" s="634">
        <f t="shared" si="10"/>
        <v>0</v>
      </c>
      <c r="J55" s="634">
        <f t="shared" si="10"/>
        <v>0</v>
      </c>
      <c r="K55" s="634">
        <f t="shared" si="10"/>
        <v>0</v>
      </c>
      <c r="L55" s="634">
        <f t="shared" si="10"/>
        <v>0</v>
      </c>
      <c r="M55" s="634">
        <f t="shared" si="10"/>
        <v>0</v>
      </c>
      <c r="N55" s="634">
        <f t="shared" si="10"/>
        <v>6.6</v>
      </c>
      <c r="O55" s="634">
        <f t="shared" si="10"/>
        <v>0</v>
      </c>
      <c r="P55" s="634">
        <f t="shared" si="10"/>
        <v>0</v>
      </c>
      <c r="Q55" s="634">
        <f t="shared" si="10"/>
        <v>0</v>
      </c>
      <c r="R55" s="634">
        <f t="shared" si="10"/>
        <v>0</v>
      </c>
      <c r="S55" s="634">
        <f t="shared" si="10"/>
        <v>0</v>
      </c>
      <c r="T55" s="634">
        <f t="shared" si="10"/>
        <v>0</v>
      </c>
      <c r="U55" s="634">
        <f t="shared" si="10"/>
        <v>0</v>
      </c>
      <c r="V55" s="634">
        <f t="shared" si="10"/>
        <v>1501.4</v>
      </c>
      <c r="W55" s="634">
        <f t="shared" si="10"/>
        <v>0</v>
      </c>
      <c r="X55" s="634">
        <f t="shared" si="10"/>
        <v>0</v>
      </c>
      <c r="Y55" s="634">
        <f t="shared" si="10"/>
        <v>0</v>
      </c>
      <c r="Z55" s="634">
        <f t="shared" si="10"/>
        <v>42.2</v>
      </c>
      <c r="AA55" s="633">
        <f>+AA9+AA19+AA20</f>
        <v>2205.6</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６年　６月１４日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愛知県名古屋市南区浜中町二丁目4番地の2</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中電不動産株式会社　建設・緑化部
　名古屋工事センター長　　中島　潤仁</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052-614-7716</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名古屋工事センター　横浜駐在</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t="str">
        <f>表紙!P49</f>
        <v>新規</v>
      </c>
      <c r="Q25" s="1086"/>
      <c r="R25" s="1086"/>
      <c r="S25" s="1086"/>
      <c r="T25" s="1086"/>
      <c r="U25" s="1087"/>
    </row>
    <row r="26" spans="1:22" ht="26.25" customHeight="1" x14ac:dyDescent="0.15">
      <c r="C26" s="1099" t="s">
        <v>11</v>
      </c>
      <c r="D26" s="1100"/>
      <c r="E26" s="1101"/>
      <c r="F26" s="1118" t="str">
        <f>+表紙!F50</f>
        <v>神奈川県横浜市鶴見区大黒町11-1
（横浜火力発電所構内）</v>
      </c>
      <c r="G26" s="1119"/>
      <c r="H26" s="1119"/>
      <c r="I26" s="1119"/>
      <c r="J26" s="1119"/>
      <c r="K26" s="1119"/>
      <c r="L26" s="1119"/>
      <c r="M26" s="1119"/>
      <c r="N26" s="454" t="s">
        <v>172</v>
      </c>
      <c r="O26" s="383"/>
      <c r="P26" s="383"/>
      <c r="Q26" s="1113" t="str">
        <f>IF(+表紙!Q50="","",+表紙!Q50)</f>
        <v>080-8661-8452</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建設業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343</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4</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4</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1432.3</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 xml:space="preserve">・施工材料の搬入数量を管理して余材の発生を抑えた。
・処理業者に再生利用を委託した。
・現場で分別処理を行った。
</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4</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773.3</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・施工材料の搬入数量を管理して余材の発生を抑える。
・現場で分別処理および再利用を行う。
・梱包材の引取を要請する。
・現場を巡視し指導を行う。
・処理業者に再生利用を委託する。</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・木くず、コンクリートがら、金属くずの選別徹底
・現場作業員への廃棄物分別の指導･教育の実施
・石綿含有廃棄物の分別</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・解体工事での分別を確実に行う計画をする。
・処理業者に再生利用することを委託する。
・搬入数量を管理し、余材を抑制する。</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実施していない</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実施予定なし</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実施していない</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実施予定なし</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実施していない</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実施予定なし</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1432.3</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f>+表紙!K209</f>
        <v>547.5</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458.7</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 xml:space="preserve">
・可能な限り優良認定処理業者へ処理委託している。
・可能な限り再生利用業者へ処理委託している。
・可能な限り処理業者に再生利用を委託している。</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773.3</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253.3</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703.3</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 xml:space="preserve">
・可能な限り優良認定処理業者へ処理委託する。
・可能な限り再生利用業者へ処理委託する。
・可能な限り処理業者に再生利用を委託する。</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2024-09-09T03:48:17Z</dcterms:modified>
</cp:coreProperties>
</file>