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06110238\仕事関係\2024年_在宅勤務\03月\公表に向けた作業\R5年結果公表用資料_非公表＋保護済\"/>
    </mc:Choice>
  </mc:AlternateContent>
  <xr:revisionPtr revIDLastSave="0" documentId="13_ncr:1_{A7ACBD7F-AB5A-40D4-B06E-C91C6E7EFE6E}" xr6:coauthVersionLast="47" xr6:coauthVersionMax="47" xr10:uidLastSave="{00000000-0000-0000-0000-000000000000}"/>
  <workbookProtection workbookAlgorithmName="SHA-512" workbookHashValue="7/+T30r6ElHaXCKrQItpbf4PcWgem7sw+0UFHK1NZHcZWnmSdwAnzNVRU6geZf+D6iPH13Jk0Sa0H0EeX/Vkiw==" workbookSaltValue="jBuZz8qDmEQ5EAU2y2KQ6A==" workbookSpinCount="100000" lockStructure="1"/>
  <bookViews>
    <workbookView xWindow="1785" yWindow="1815" windowWidth="18705" windowHeight="9705" xr2:uid="{00000000-000D-0000-FFFF-FFFF00000000}"/>
  </bookViews>
  <sheets>
    <sheet name="はじめに" sheetId="5" r:id="rId1"/>
    <sheet name="計1" sheetId="1" r:id="rId2"/>
    <sheet name="計2" sheetId="2" r:id="rId3"/>
    <sheet name="計3" sheetId="3" r:id="rId4"/>
    <sheet name="計4" sheetId="4" r:id="rId5"/>
    <sheet name="計画書" sheetId="6" state="hidden" r:id="rId6"/>
    <sheet name="変更点" sheetId="7" state="hidden" r:id="rId7"/>
  </sheets>
  <externalReferences>
    <externalReference r:id="rId8"/>
    <externalReference r:id="rId9"/>
    <externalReference r:id="rId10"/>
    <externalReference r:id="rId11"/>
  </externalReferences>
  <definedNames>
    <definedName name="_xlnm._FilterDatabase" localSheetId="4" hidden="1">計4!$A$6:$L$87</definedName>
    <definedName name="_xlnm._FilterDatabase" localSheetId="5" hidden="1">計画書!$A$13:$GC$259</definedName>
    <definedName name="AA" localSheetId="1">計1!$S$11:$T$11</definedName>
    <definedName name="BB" localSheetId="1">計1!$S$12:$T$12</definedName>
    <definedName name="CC" localSheetId="1">計1!$S$13</definedName>
    <definedName name="DD" localSheetId="1">計1!$S$14:$U$14</definedName>
    <definedName name="EE" localSheetId="1">計1!$S$15:$AP$15</definedName>
    <definedName name="FF" localSheetId="1">計1!$S$16:$V$16</definedName>
    <definedName name="GG" localSheetId="1">計1!$S$17:$W$17</definedName>
    <definedName name="HH" localSheetId="1">計1!$S$18:$Z$18</definedName>
    <definedName name="II" localSheetId="1">計1!$S$19:$AD$19</definedName>
    <definedName name="JJ" localSheetId="1">計1!$S$20:$X$20</definedName>
    <definedName name="KK" localSheetId="1">計1!$S$21:$U$21</definedName>
    <definedName name="LL" localSheetId="1">計1!$S$22:$V$22</definedName>
    <definedName name="MM" localSheetId="1">計1!$S$23:$U$23</definedName>
    <definedName name="NN" localSheetId="1">計1!$S$24:$U$24</definedName>
    <definedName name="OO" localSheetId="1">計1!$S$25:$T$25</definedName>
    <definedName name="PP" localSheetId="1">計1!$S$26:$U$26</definedName>
    <definedName name="_xlnm.Print_Area" localSheetId="1">計1!$A$1:$N$34</definedName>
    <definedName name="_xlnm.Print_Area" localSheetId="2">計2!$A$1:$M$29</definedName>
    <definedName name="_xlnm.Print_Area" localSheetId="3">計3!$A$1:$S$29</definedName>
    <definedName name="_xlnm.Print_Area" localSheetId="4">計4!$A$1:$L$87</definedName>
    <definedName name="_xlnm.Print_Area" localSheetId="5">計画書!$EZ$13:$FN$52</definedName>
    <definedName name="QQ" localSheetId="1">計1!$S$27:$T$27</definedName>
    <definedName name="RR" localSheetId="1">計1!$S$28:$AA$28</definedName>
    <definedName name="SS" localSheetId="1">計1!$S$29:$T$29</definedName>
    <definedName name="TT" localSheetId="1">計1!$S$30</definedName>
    <definedName name="シートセット" localSheetId="5">[1]操作シート!$AF$22</definedName>
    <definedName name="シートセット">[2]操作シート!$AF$22</definedName>
    <definedName name="データ取得日" localSheetId="5">[1]操作シート!$G$29</definedName>
    <definedName name="データ取得日">[2]操作シート!$G$29</definedName>
    <definedName name="パス_ファイル確認" localSheetId="5">[1]File情報!$B$10</definedName>
    <definedName name="パス_ファイル確認">[2]File情報!$B$10</definedName>
    <definedName name="個別票_2" localSheetId="6">#REF!</definedName>
    <definedName name="個別票_2">#REF!</definedName>
    <definedName name="種別リスト" localSheetId="0">[3]報告【５】!$BH$10:$BH$42</definedName>
    <definedName name="種別リスト" localSheetId="6">[3]報告【５】!$BH$10:$BH$42</definedName>
    <definedName name="種別リスト">[4]報告【５】!$BH$10:$BH$42</definedName>
    <definedName name="重点対策_1号2号" localSheetId="0">#REF!</definedName>
    <definedName name="重点対策_1号2号" localSheetId="6">#REF!</definedName>
    <definedName name="重点対策_1号2号">#REF!</definedName>
    <definedName name="重点対策_3号" localSheetId="0">#REF!</definedName>
    <definedName name="重点対策_3号" localSheetId="6">#REF!</definedName>
    <definedName name="重点対策_3号">#REF!</definedName>
    <definedName name="通知連番_計画書" localSheetId="5">[1]通知計画!$P$4</definedName>
    <definedName name="通知連番_計画書">[2]通知計画!$P$4</definedName>
    <definedName name="報告年度" localSheetId="5">[1]操作シート!$Z$7</definedName>
    <definedName name="報告年度">[2]操作シート!$Z$7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1" i="4" l="1"/>
  <c r="U54" i="4"/>
  <c r="S75" i="4"/>
  <c r="S58" i="4"/>
  <c r="S13" i="4"/>
  <c r="U9" i="4"/>
  <c r="T75" i="4" l="1"/>
  <c r="T58" i="4"/>
  <c r="T13" i="4"/>
  <c r="FB260" i="6"/>
  <c r="C6" i="6"/>
  <c r="FA6" i="6" s="1"/>
  <c r="D6" i="6"/>
  <c r="E6" i="6"/>
  <c r="FB6" i="6" s="1"/>
  <c r="EZ6" i="6"/>
  <c r="FC6" i="6"/>
  <c r="FD6" i="6"/>
  <c r="FE6" i="6"/>
  <c r="FF6" i="6"/>
  <c r="FG6" i="6"/>
  <c r="FH6" i="6"/>
  <c r="FI6" i="6"/>
  <c r="FJ6" i="6"/>
  <c r="FK6" i="6"/>
  <c r="FM6" i="6"/>
  <c r="FL6" i="6" s="1"/>
  <c r="FN6" i="6"/>
  <c r="FO6" i="6"/>
  <c r="FP6" i="6"/>
  <c r="FQ6" i="6"/>
  <c r="FR6" i="6"/>
  <c r="FS6" i="6"/>
  <c r="FT6" i="6"/>
  <c r="FU6" i="6"/>
  <c r="FW6" i="6"/>
  <c r="FV6" i="6" s="1"/>
  <c r="FX6" i="6"/>
  <c r="B9" i="6"/>
  <c r="C9" i="6"/>
  <c r="E9" i="6"/>
  <c r="G9" i="6"/>
  <c r="H9" i="6"/>
  <c r="I9" i="6"/>
  <c r="J9" i="6"/>
  <c r="L9" i="6"/>
  <c r="N9" i="6"/>
  <c r="O9" i="6"/>
  <c r="P9" i="6"/>
  <c r="Q9" i="6"/>
  <c r="R9" i="6"/>
  <c r="S9" i="6"/>
  <c r="T9" i="6"/>
  <c r="V9" i="6"/>
  <c r="W9" i="6"/>
  <c r="X9" i="6"/>
  <c r="Y9" i="6"/>
  <c r="Z9" i="6"/>
  <c r="AA9" i="6"/>
  <c r="AB9" i="6"/>
  <c r="AC9" i="6"/>
  <c r="AD9" i="6"/>
  <c r="AE9" i="6"/>
  <c r="AF9" i="6"/>
  <c r="AG9" i="6"/>
  <c r="AH9" i="6"/>
  <c r="AI9" i="6"/>
  <c r="AJ9" i="6"/>
  <c r="AK9" i="6"/>
  <c r="AL9" i="6"/>
  <c r="AM9" i="6"/>
  <c r="AN9" i="6"/>
  <c r="AO9" i="6"/>
  <c r="AP9" i="6"/>
  <c r="AQ9" i="6"/>
  <c r="AR9" i="6"/>
  <c r="AS9" i="6"/>
  <c r="AT9" i="6"/>
  <c r="AU9" i="6"/>
  <c r="AV9" i="6"/>
  <c r="AW9" i="6"/>
  <c r="AX9" i="6"/>
  <c r="AY9" i="6"/>
  <c r="AZ9" i="6"/>
  <c r="BA9" i="6"/>
  <c r="BB9" i="6"/>
  <c r="BC9" i="6"/>
  <c r="BD9" i="6"/>
  <c r="BE9" i="6"/>
  <c r="BF9" i="6"/>
  <c r="BG9" i="6"/>
  <c r="BH9" i="6"/>
  <c r="BI9" i="6"/>
  <c r="BJ9" i="6"/>
  <c r="BK9" i="6"/>
  <c r="BL9" i="6"/>
  <c r="BM9" i="6"/>
  <c r="BN9" i="6"/>
  <c r="BO9" i="6"/>
  <c r="BP9" i="6"/>
  <c r="BQ9" i="6"/>
  <c r="BR9" i="6"/>
  <c r="BS9" i="6"/>
  <c r="BT9" i="6"/>
  <c r="BU9" i="6"/>
  <c r="BV9" i="6"/>
  <c r="BW9" i="6"/>
  <c r="BX9" i="6"/>
  <c r="BY9" i="6"/>
  <c r="BZ9" i="6"/>
  <c r="CA9" i="6"/>
  <c r="CB9" i="6"/>
  <c r="CC9" i="6"/>
  <c r="CD9" i="6"/>
  <c r="CE9" i="6"/>
  <c r="CF9" i="6"/>
  <c r="CG9" i="6"/>
  <c r="CH9" i="6"/>
  <c r="CI9" i="6"/>
  <c r="CJ9" i="6"/>
  <c r="CK9" i="6"/>
  <c r="CL9" i="6"/>
  <c r="CM9" i="6"/>
  <c r="CN9" i="6"/>
  <c r="CO9" i="6"/>
  <c r="CP9" i="6"/>
  <c r="CQ9" i="6"/>
  <c r="CR9" i="6"/>
  <c r="CS9" i="6"/>
  <c r="CT9" i="6"/>
  <c r="CU9" i="6"/>
  <c r="CV9" i="6"/>
  <c r="CW9" i="6"/>
  <c r="CX9" i="6"/>
  <c r="CY9" i="6"/>
  <c r="CZ9" i="6"/>
  <c r="DA9" i="6"/>
  <c r="DB9" i="6"/>
  <c r="DC9" i="6"/>
  <c r="DD9" i="6"/>
  <c r="DE9" i="6"/>
  <c r="DF9" i="6"/>
  <c r="DG9" i="6"/>
  <c r="DH9" i="6"/>
  <c r="DI9" i="6"/>
  <c r="DJ9" i="6"/>
  <c r="DK9" i="6"/>
  <c r="DL9" i="6"/>
  <c r="DM9" i="6"/>
  <c r="DN9" i="6"/>
  <c r="DO9" i="6"/>
  <c r="DP9" i="6"/>
  <c r="DQ9" i="6"/>
  <c r="DR9" i="6"/>
  <c r="DS9" i="6"/>
  <c r="DT9" i="6"/>
  <c r="DU9" i="6"/>
  <c r="DV9" i="6"/>
  <c r="DW9" i="6"/>
  <c r="DX9" i="6"/>
  <c r="DY9" i="6"/>
  <c r="DZ9" i="6"/>
  <c r="EA9" i="6"/>
  <c r="EB9" i="6"/>
  <c r="EC9" i="6"/>
  <c r="ED9" i="6"/>
  <c r="EE9" i="6"/>
  <c r="EF9" i="6"/>
  <c r="EG9" i="6"/>
  <c r="EH9" i="6"/>
  <c r="EI9" i="6"/>
  <c r="EJ9" i="6"/>
  <c r="EK9" i="6"/>
  <c r="EL9" i="6"/>
  <c r="EM9" i="6"/>
  <c r="EN9" i="6"/>
  <c r="EO9" i="6"/>
  <c r="EP9" i="6"/>
  <c r="EQ9" i="6"/>
  <c r="ER9" i="6"/>
  <c r="ES9" i="6"/>
  <c r="ET9" i="6"/>
  <c r="EU9" i="6"/>
  <c r="EV9" i="6"/>
  <c r="EW9" i="6"/>
  <c r="EX9" i="6"/>
  <c r="EZ9" i="6"/>
  <c r="FA9" i="6"/>
  <c r="FB9" i="6"/>
  <c r="FC9" i="6"/>
  <c r="FD9" i="6"/>
  <c r="FE9" i="6"/>
  <c r="FF9" i="6"/>
  <c r="FG9" i="6"/>
  <c r="FH9" i="6"/>
  <c r="FI9" i="6"/>
  <c r="FJ9" i="6"/>
  <c r="FK9" i="6"/>
  <c r="FL9" i="6"/>
  <c r="FM9" i="6"/>
  <c r="FN9" i="6"/>
  <c r="FO9" i="6"/>
  <c r="FP9" i="6"/>
  <c r="FQ9" i="6"/>
  <c r="FR9" i="6"/>
  <c r="FS9" i="6"/>
  <c r="FT9" i="6"/>
  <c r="FU9" i="6"/>
  <c r="FV9" i="6"/>
  <c r="FW9" i="6"/>
  <c r="FX9" i="6"/>
  <c r="FZ9" i="6"/>
  <c r="GA9" i="6"/>
  <c r="U13" i="4" l="1"/>
  <c r="S17" i="4"/>
  <c r="T17" i="4" s="1"/>
  <c r="S62" i="4"/>
  <c r="T62" i="4" s="1"/>
  <c r="U62" i="4" s="1"/>
  <c r="U58" i="4"/>
  <c r="U75" i="4"/>
  <c r="S79" i="4"/>
  <c r="T79" i="4" s="1"/>
  <c r="FZ6" i="6"/>
  <c r="GA6" i="6"/>
  <c r="S21" i="4" l="1"/>
  <c r="T21" i="4" s="1"/>
  <c r="U17" i="4"/>
  <c r="U79" i="4"/>
  <c r="S83" i="4"/>
  <c r="T83" i="4"/>
  <c r="AR3" i="1"/>
  <c r="G17" i="2" l="1"/>
  <c r="C18" i="2"/>
  <c r="U21" i="4"/>
  <c r="S25" i="4"/>
  <c r="T25" i="4" s="1"/>
  <c r="U83" i="4"/>
  <c r="L80" i="4" s="1"/>
  <c r="S87" i="4"/>
  <c r="T87" i="4" s="1"/>
  <c r="U87" i="4" s="1"/>
  <c r="M25" i="2"/>
  <c r="J25" i="2"/>
  <c r="K27" i="2" s="1"/>
  <c r="M23" i="2"/>
  <c r="C28" i="2"/>
  <c r="J23" i="2"/>
  <c r="F23" i="2"/>
  <c r="F25" i="2"/>
  <c r="C25" i="2"/>
  <c r="C23" i="2"/>
  <c r="L6" i="4"/>
  <c r="O21" i="4"/>
  <c r="L59" i="4"/>
  <c r="O17" i="4"/>
  <c r="O83" i="4"/>
  <c r="L76" i="4"/>
  <c r="L18" i="4"/>
  <c r="L84" i="4"/>
  <c r="O79" i="4"/>
  <c r="L72" i="4"/>
  <c r="O54" i="4"/>
  <c r="L10" i="4"/>
  <c r="O62" i="4"/>
  <c r="O25" i="4"/>
  <c r="L68" i="4"/>
  <c r="O58" i="4"/>
  <c r="L55" i="4"/>
  <c r="L14" i="4"/>
  <c r="O13" i="4"/>
  <c r="L51" i="4"/>
  <c r="P87" i="4"/>
  <c r="P71" i="4"/>
  <c r="R71" i="4" s="1"/>
  <c r="O9" i="4"/>
  <c r="C21" i="3"/>
  <c r="U16" i="3"/>
  <c r="B9" i="3"/>
  <c r="H6" i="3"/>
  <c r="D15" i="1"/>
  <c r="C15" i="2"/>
  <c r="N6" i="3"/>
  <c r="O71" i="4"/>
  <c r="Q71" i="4" s="1"/>
  <c r="L29" i="3"/>
  <c r="U20" i="3"/>
  <c r="C15" i="3"/>
  <c r="N8" i="3"/>
  <c r="B6" i="3"/>
  <c r="D16" i="1"/>
  <c r="U25" i="3"/>
  <c r="D14" i="1"/>
  <c r="P83" i="4"/>
  <c r="P62" i="4"/>
  <c r="L28" i="3"/>
  <c r="F19" i="3"/>
  <c r="U14" i="3"/>
  <c r="H8" i="3"/>
  <c r="F17" i="1"/>
  <c r="C17" i="3"/>
  <c r="F15" i="2"/>
  <c r="H29" i="3"/>
  <c r="C19" i="3"/>
  <c r="N10" i="3"/>
  <c r="B8" i="3"/>
  <c r="K5" i="1"/>
  <c r="F18" i="1"/>
  <c r="O75" i="4"/>
  <c r="P79" i="4"/>
  <c r="P58" i="4"/>
  <c r="H28" i="3"/>
  <c r="F18" i="3"/>
  <c r="H10" i="3"/>
  <c r="N7" i="3"/>
  <c r="I7" i="1"/>
  <c r="H9" i="3"/>
  <c r="D29" i="3"/>
  <c r="C18" i="3"/>
  <c r="B10" i="3"/>
  <c r="H7" i="3"/>
  <c r="I8" i="1"/>
  <c r="M15" i="2"/>
  <c r="P75" i="4"/>
  <c r="P54" i="4"/>
  <c r="D28" i="3"/>
  <c r="F17" i="3"/>
  <c r="N9" i="3"/>
  <c r="B7" i="3"/>
  <c r="I9" i="1"/>
  <c r="J15" i="2"/>
  <c r="P9" i="4"/>
  <c r="P13" i="4"/>
  <c r="P25" i="4"/>
  <c r="P21" i="4"/>
  <c r="P17" i="4"/>
  <c r="P11" i="1"/>
  <c r="J13" i="2"/>
  <c r="P8" i="2"/>
  <c r="L23" i="1"/>
  <c r="P4" i="2"/>
  <c r="F13" i="2"/>
  <c r="P5" i="2"/>
  <c r="G23" i="1"/>
  <c r="C13" i="2"/>
  <c r="D8" i="2"/>
  <c r="A31" i="1"/>
  <c r="E7" i="2"/>
  <c r="G28" i="1"/>
  <c r="E6" i="2"/>
  <c r="D28" i="1"/>
  <c r="E4" i="2"/>
  <c r="E5" i="2"/>
  <c r="G25" i="1"/>
  <c r="M13" i="2"/>
  <c r="L24" i="1"/>
  <c r="P7" i="1"/>
  <c r="P8" i="1"/>
  <c r="M2" i="1"/>
  <c r="P9" i="1"/>
  <c r="P10" i="1"/>
  <c r="P12" i="1" s="1"/>
  <c r="K17" i="2" l="1"/>
  <c r="O87" i="4"/>
  <c r="Q87" i="4" s="1"/>
  <c r="U25" i="4"/>
  <c r="L22" i="4" s="1"/>
  <c r="S29" i="4"/>
  <c r="F25" i="3"/>
  <c r="D25" i="3"/>
  <c r="H83" i="4"/>
  <c r="H81" i="4"/>
  <c r="H82" i="4"/>
  <c r="H80" i="4"/>
  <c r="H71" i="4"/>
  <c r="H70" i="4"/>
  <c r="H69" i="4"/>
  <c r="H68" i="4"/>
  <c r="H16" i="3"/>
  <c r="F16" i="3"/>
  <c r="H79" i="4"/>
  <c r="H76" i="4"/>
  <c r="H78" i="4"/>
  <c r="H77" i="4"/>
  <c r="J83" i="4"/>
  <c r="J82" i="4"/>
  <c r="J81" i="4"/>
  <c r="J80" i="4"/>
  <c r="F20" i="3"/>
  <c r="H20" i="3"/>
  <c r="H14" i="3"/>
  <c r="F14" i="3"/>
  <c r="J87" i="4"/>
  <c r="J85" i="4"/>
  <c r="J84" i="4"/>
  <c r="J86" i="4"/>
  <c r="H75" i="4"/>
  <c r="H73" i="4"/>
  <c r="H72" i="4"/>
  <c r="H74" i="4"/>
  <c r="H62" i="4"/>
  <c r="H59" i="4"/>
  <c r="H61" i="4"/>
  <c r="H60" i="4"/>
  <c r="H54" i="4"/>
  <c r="H53" i="4"/>
  <c r="H52" i="4"/>
  <c r="H51" i="4"/>
  <c r="J79" i="4"/>
  <c r="J78" i="4"/>
  <c r="J77" i="4"/>
  <c r="J76" i="4"/>
  <c r="J71" i="4"/>
  <c r="J70" i="4"/>
  <c r="J69" i="4"/>
  <c r="J68" i="4"/>
  <c r="J58" i="4"/>
  <c r="J55" i="4"/>
  <c r="J57" i="4"/>
  <c r="J56" i="4"/>
  <c r="J54" i="4"/>
  <c r="J53" i="4"/>
  <c r="J52" i="4"/>
  <c r="J51" i="4"/>
  <c r="J62" i="4"/>
  <c r="J61" i="4"/>
  <c r="J60" i="4"/>
  <c r="J59" i="4"/>
  <c r="H58" i="4"/>
  <c r="H57" i="4"/>
  <c r="H55" i="4"/>
  <c r="H56" i="4"/>
  <c r="J75" i="4"/>
  <c r="J74" i="4"/>
  <c r="J73" i="4"/>
  <c r="J72" i="4"/>
  <c r="Q13" i="4"/>
  <c r="H13" i="4"/>
  <c r="H10" i="4"/>
  <c r="H12" i="4"/>
  <c r="H11" i="4"/>
  <c r="Q17" i="4"/>
  <c r="H17" i="4"/>
  <c r="H16" i="4"/>
  <c r="H15" i="4"/>
  <c r="H14" i="4"/>
  <c r="J21" i="4"/>
  <c r="J20" i="4"/>
  <c r="J19" i="4"/>
  <c r="J18" i="4"/>
  <c r="J9" i="4"/>
  <c r="J8" i="4"/>
  <c r="J6" i="4"/>
  <c r="J7" i="4"/>
  <c r="J13" i="4"/>
  <c r="J12" i="4"/>
  <c r="J10" i="4"/>
  <c r="J11" i="4"/>
  <c r="H9" i="4"/>
  <c r="H8" i="4"/>
  <c r="H7" i="4"/>
  <c r="H6" i="4"/>
  <c r="J17" i="4"/>
  <c r="J14" i="4"/>
  <c r="J16" i="4"/>
  <c r="J15" i="4"/>
  <c r="H25" i="4"/>
  <c r="H22" i="4"/>
  <c r="H24" i="4"/>
  <c r="H23" i="4"/>
  <c r="H21" i="4"/>
  <c r="H20" i="4"/>
  <c r="H19" i="4"/>
  <c r="H18" i="4"/>
  <c r="J25" i="4"/>
  <c r="J24" i="4"/>
  <c r="J22" i="4"/>
  <c r="J23" i="4"/>
  <c r="Q21" i="4"/>
  <c r="Q62" i="4"/>
  <c r="Q25" i="4"/>
  <c r="R87" i="4"/>
  <c r="R79" i="4"/>
  <c r="Q83" i="4"/>
  <c r="R58" i="4"/>
  <c r="R54" i="4"/>
  <c r="Q58" i="4"/>
  <c r="R21" i="4"/>
  <c r="R75" i="4"/>
  <c r="Q75" i="4"/>
  <c r="R25" i="4"/>
  <c r="Q54" i="4"/>
  <c r="R62" i="4"/>
  <c r="Q79" i="4"/>
  <c r="R83" i="4"/>
  <c r="R9" i="4"/>
  <c r="R13" i="4"/>
  <c r="R17" i="4"/>
  <c r="H85" i="4" l="1"/>
  <c r="H86" i="4"/>
  <c r="H87" i="4"/>
  <c r="H84" i="4"/>
  <c r="T29" i="4"/>
  <c r="O29" i="4"/>
  <c r="FB1" i="6"/>
  <c r="H29" i="4" l="1"/>
  <c r="Q29" i="4"/>
  <c r="H28" i="4"/>
  <c r="H26" i="4"/>
  <c r="H27" i="4"/>
  <c r="U29" i="4"/>
  <c r="L26" i="4" s="1"/>
  <c r="S33" i="4"/>
  <c r="P29" i="4"/>
  <c r="D3" i="6"/>
  <c r="J27" i="4" l="1"/>
  <c r="J26" i="4"/>
  <c r="J29" i="4"/>
  <c r="R29" i="4"/>
  <c r="J28" i="4"/>
  <c r="O33" i="4"/>
  <c r="T33" i="4"/>
  <c r="C11" i="5"/>
  <c r="H33" i="4" l="1"/>
  <c r="H32" i="4"/>
  <c r="H31" i="4"/>
  <c r="Q33" i="4"/>
  <c r="H30" i="4"/>
  <c r="S37" i="4"/>
  <c r="U33" i="4"/>
  <c r="L30" i="4" s="1"/>
  <c r="P33" i="4"/>
  <c r="R88" i="4"/>
  <c r="T88" i="4" s="1"/>
  <c r="V88" i="4" s="1"/>
  <c r="X88" i="4" s="1"/>
  <c r="Q88" i="4"/>
  <c r="S88" i="4" s="1"/>
  <c r="U88" i="4" s="1"/>
  <c r="W88" i="4" s="1"/>
  <c r="X87" i="4"/>
  <c r="W87" i="4"/>
  <c r="X83" i="4"/>
  <c r="W83" i="4"/>
  <c r="X79" i="4"/>
  <c r="W79" i="4"/>
  <c r="X75" i="4"/>
  <c r="W75" i="4"/>
  <c r="X71" i="4"/>
  <c r="W71" i="4"/>
  <c r="X62" i="4"/>
  <c r="W62" i="4"/>
  <c r="X58" i="4"/>
  <c r="W58" i="4"/>
  <c r="X54" i="4"/>
  <c r="W54" i="4"/>
  <c r="X45" i="4"/>
  <c r="X41" i="4"/>
  <c r="X37" i="4"/>
  <c r="X33" i="4"/>
  <c r="W33" i="4"/>
  <c r="X29" i="4"/>
  <c r="W29" i="4"/>
  <c r="X25" i="4"/>
  <c r="W25" i="4"/>
  <c r="X21" i="4"/>
  <c r="W21" i="4"/>
  <c r="X17" i="4"/>
  <c r="W17" i="4"/>
  <c r="X13" i="4"/>
  <c r="W13" i="4"/>
  <c r="X9" i="4"/>
  <c r="Q9" i="4"/>
  <c r="W9" i="4" s="1"/>
  <c r="P29" i="3"/>
  <c r="P28" i="3"/>
  <c r="V25" i="3"/>
  <c r="V20" i="3"/>
  <c r="V16" i="3"/>
  <c r="V14" i="3"/>
  <c r="D27" i="2"/>
  <c r="G27" i="2"/>
  <c r="D17" i="2"/>
  <c r="Q30" i="1"/>
  <c r="Q29" i="1"/>
  <c r="Q28" i="1"/>
  <c r="A14" i="2"/>
  <c r="Q27" i="1"/>
  <c r="Q26" i="1"/>
  <c r="Q25" i="1"/>
  <c r="Q24" i="1"/>
  <c r="Q23" i="1"/>
  <c r="Q22" i="1"/>
  <c r="Q21" i="1"/>
  <c r="Q20" i="1"/>
  <c r="Q19" i="1"/>
  <c r="Q18" i="1"/>
  <c r="Q17" i="1"/>
  <c r="Q16" i="1"/>
  <c r="Q15" i="1"/>
  <c r="Q14" i="1"/>
  <c r="Q13" i="1"/>
  <c r="Q12" i="1"/>
  <c r="Q11" i="1"/>
  <c r="R5" i="1"/>
  <c r="R33" i="4" l="1"/>
  <c r="J33" i="4"/>
  <c r="J32" i="4"/>
  <c r="J30" i="4"/>
  <c r="J31" i="4"/>
  <c r="O37" i="4"/>
  <c r="T37" i="4"/>
  <c r="R34" i="1"/>
  <c r="A16" i="2"/>
  <c r="A24" i="2"/>
  <c r="A26" i="2"/>
  <c r="P37" i="4" l="1"/>
  <c r="S41" i="4"/>
  <c r="U37" i="4"/>
  <c r="H37" i="4"/>
  <c r="H35" i="4"/>
  <c r="Q37" i="4"/>
  <c r="H36" i="4"/>
  <c r="H34" i="4"/>
  <c r="L34" i="4" l="1"/>
  <c r="W37" i="4"/>
  <c r="O41" i="4"/>
  <c r="T41" i="4"/>
  <c r="J37" i="4"/>
  <c r="J35" i="4"/>
  <c r="J36" i="4"/>
  <c r="R37" i="4"/>
  <c r="J34" i="4"/>
  <c r="P41" i="4" l="1"/>
  <c r="S45" i="4"/>
  <c r="U41" i="4"/>
  <c r="H38" i="4"/>
  <c r="Q41" i="4"/>
  <c r="H41" i="4"/>
  <c r="H40" i="4"/>
  <c r="H39" i="4"/>
  <c r="O45" i="4" l="1"/>
  <c r="T45" i="4"/>
  <c r="L38" i="4"/>
  <c r="W41" i="4"/>
  <c r="J41" i="4"/>
  <c r="R41" i="4"/>
  <c r="J40" i="4"/>
  <c r="J39" i="4"/>
  <c r="J38" i="4"/>
  <c r="P45" i="4" l="1"/>
  <c r="U45" i="4"/>
  <c r="H43" i="4"/>
  <c r="H42" i="4"/>
  <c r="Q45" i="4"/>
  <c r="H44" i="4"/>
  <c r="H45" i="4"/>
  <c r="L42" i="4" l="1"/>
  <c r="W45" i="4"/>
  <c r="J45" i="4"/>
  <c r="J44" i="4"/>
  <c r="J43" i="4"/>
  <c r="J42" i="4"/>
  <c r="R4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4" authorId="0" shapeId="0" xr:uid="{00000000-0006-0000-0200-000001000000}">
      <text>
        <r>
          <rPr>
            <b/>
            <sz val="9"/>
            <color indexed="81"/>
            <rFont val="ＭＳ Ｐゴシック"/>
            <family val="3"/>
            <charset val="128"/>
          </rPr>
          <t>集計用に追記</t>
        </r>
      </text>
    </comment>
  </commentList>
</comments>
</file>

<file path=xl/sharedStrings.xml><?xml version="1.0" encoding="utf-8"?>
<sst xmlns="http://schemas.openxmlformats.org/spreadsheetml/2006/main" count="4992" uniqueCount="1329">
  <si>
    <t>細則第37号様式（第２条第48号）</t>
  </si>
  <si>
    <t>（総括票）</t>
  </si>
  <si>
    <t>事業者ＩＤ</t>
    <rPh sb="0" eb="2">
      <t>ジギョウ</t>
    </rPh>
    <rPh sb="2" eb="3">
      <t>シャ</t>
    </rPh>
    <phoneticPr fontId="7"/>
  </si>
  <si>
    <t>R4管理用：</t>
    <rPh sb="2" eb="4">
      <t>カンリ</t>
    </rPh>
    <rPh sb="4" eb="5">
      <t>ヨウ</t>
    </rPh>
    <phoneticPr fontId="7"/>
  </si>
  <si>
    <t>地球温暖化対策計画書</t>
    <rPh sb="0" eb="2">
      <t>チキュウ</t>
    </rPh>
    <rPh sb="2" eb="5">
      <t>オンダンカ</t>
    </rPh>
    <rPh sb="5" eb="7">
      <t>タイサク</t>
    </rPh>
    <rPh sb="7" eb="10">
      <t>ケイカクショ</t>
    </rPh>
    <phoneticPr fontId="7"/>
  </si>
  <si>
    <t>（提出先）</t>
    <rPh sb="1" eb="3">
      <t>テイシュツ</t>
    </rPh>
    <rPh sb="3" eb="4">
      <t>サキ</t>
    </rPh>
    <phoneticPr fontId="7"/>
  </si>
  <si>
    <t>横浜市長</t>
    <phoneticPr fontId="7"/>
  </si>
  <si>
    <t>住所</t>
    <rPh sb="0" eb="2">
      <t>ジュウショ</t>
    </rPh>
    <phoneticPr fontId="7"/>
  </si>
  <si>
    <t>氏名</t>
    <rPh sb="0" eb="2">
      <t>シメイ</t>
    </rPh>
    <phoneticPr fontId="7"/>
  </si>
  <si>
    <t>（法人の場合は、名称及び代表者の氏名）</t>
    <rPh sb="1" eb="3">
      <t>ホウジン</t>
    </rPh>
    <rPh sb="4" eb="6">
      <t>バアイ</t>
    </rPh>
    <rPh sb="8" eb="10">
      <t>メイショウ</t>
    </rPh>
    <rPh sb="10" eb="11">
      <t>オヨ</t>
    </rPh>
    <rPh sb="12" eb="15">
      <t>ダイヒョウシャ</t>
    </rPh>
    <rPh sb="16" eb="18">
      <t>シメイ</t>
    </rPh>
    <phoneticPr fontId="7"/>
  </si>
  <si>
    <t>Ａ 農業、林業</t>
  </si>
  <si>
    <t>０１ 農業</t>
  </si>
  <si>
    <t>０２ 林業</t>
  </si>
  <si>
    <t>　横浜市生活環境の保全等に関する条例（以下「条例」という。）第144条第１項の規定により、次のとおり提出します。</t>
    <phoneticPr fontId="7"/>
  </si>
  <si>
    <t>Ｂ 漁業</t>
  </si>
  <si>
    <t>０３ 漁業</t>
  </si>
  <si>
    <t>０４ 水産養殖業</t>
  </si>
  <si>
    <t>１　地球温暖化対策事業者等の概要</t>
    <rPh sb="2" eb="4">
      <t>チキュウ</t>
    </rPh>
    <rPh sb="4" eb="7">
      <t>オンダンカ</t>
    </rPh>
    <rPh sb="7" eb="9">
      <t>タイサク</t>
    </rPh>
    <rPh sb="9" eb="12">
      <t>ジギョウシャ</t>
    </rPh>
    <rPh sb="12" eb="13">
      <t>トウ</t>
    </rPh>
    <rPh sb="14" eb="16">
      <t>ガイヨウ</t>
    </rPh>
    <phoneticPr fontId="7"/>
  </si>
  <si>
    <t>Ｃ 鉱業、採石業、砂利採取業</t>
  </si>
  <si>
    <t>０５ 鉱業、採石業、砂利採取業</t>
  </si>
  <si>
    <t>事業者の名称
及び代表者の氏名</t>
    <rPh sb="2" eb="3">
      <t>シャ</t>
    </rPh>
    <rPh sb="4" eb="6">
      <t>メイショウ</t>
    </rPh>
    <rPh sb="7" eb="8">
      <t>オヨ</t>
    </rPh>
    <rPh sb="9" eb="12">
      <t>ダイヒョウシャ</t>
    </rPh>
    <rPh sb="13" eb="15">
      <t>シメイ</t>
    </rPh>
    <phoneticPr fontId="7"/>
  </si>
  <si>
    <t>Ｄ 建設業</t>
  </si>
  <si>
    <t>０６ 総合工事業</t>
  </si>
  <si>
    <t>０７ 職別工事業（設備工事業を除く）</t>
  </si>
  <si>
    <t>０８ 設備工事業</t>
  </si>
  <si>
    <t>Ｅ 製造業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</si>
  <si>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</si>
  <si>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</si>
  <si>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</si>
  <si>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</si>
  <si>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</si>
  <si>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</si>
  <si>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</si>
  <si>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</si>
  <si>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</si>
  <si>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</si>
  <si>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</si>
  <si>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</si>
  <si>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</si>
  <si>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</si>
  <si>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</si>
  <si>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</si>
  <si>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</si>
  <si>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</si>
  <si>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</si>
  <si>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</si>
  <si>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</si>
  <si>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</si>
  <si>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</si>
  <si>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</si>
  <si>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主たる事業所
の所在地</t>
    <rPh sb="0" eb="1">
      <t>シュ</t>
    </rPh>
    <rPh sb="3" eb="6">
      <t>ジギョウショ</t>
    </rPh>
    <phoneticPr fontId="7"/>
  </si>
  <si>
    <t>Ｆ 電気・ガス・熱供給・水道業</t>
  </si>
  <si>
    <t>３３ 電気業</t>
  </si>
  <si>
    <t>３４ ガス業</t>
  </si>
  <si>
    <t>３５ 熱供給業</t>
  </si>
  <si>
    <t>３６ 水道業</t>
  </si>
  <si>
    <t>主たる事業の業種</t>
    <rPh sb="0" eb="1">
      <t>シュ</t>
    </rPh>
    <rPh sb="3" eb="5">
      <t>ジギョウ</t>
    </rPh>
    <rPh sb="6" eb="8">
      <t>ギョウシュ</t>
    </rPh>
    <phoneticPr fontId="7"/>
  </si>
  <si>
    <t>大分類</t>
    <rPh sb="0" eb="3">
      <t>ダイブンルイ</t>
    </rPh>
    <phoneticPr fontId="2"/>
  </si>
  <si>
    <t>大分類</t>
    <rPh sb="0" eb="3">
      <t>ダイブンルイ</t>
    </rPh>
    <phoneticPr fontId="7"/>
  </si>
  <si>
    <t>Ｇ 情報通信業</t>
  </si>
  <si>
    <t>３７ 通信業</t>
  </si>
  <si>
    <t>３８ 放送業</t>
  </si>
  <si>
    <t>３９ 情報サービス業</t>
  </si>
  <si>
    <t>４０ インターネット付随サービス業</t>
  </si>
  <si>
    <t>４１ 映像・音声・文字情報制作業</t>
  </si>
  <si>
    <t>中分類</t>
    <rPh sb="0" eb="3">
      <t>チュウブンルイ</t>
    </rPh>
    <phoneticPr fontId="2"/>
  </si>
  <si>
    <t>中分類</t>
    <rPh sb="0" eb="3">
      <t>チュウブンルイ</t>
    </rPh>
    <phoneticPr fontId="7"/>
  </si>
  <si>
    <t>Ｈ 運輸業、郵便業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</si>
  <si>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</si>
  <si>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</si>
  <si>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</si>
  <si>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</si>
  <si>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</si>
  <si>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</si>
  <si>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</si>
  <si>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</si>
  <si>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該当する
事業者の要件</t>
    <rPh sb="0" eb="2">
      <t>ガイトウ</t>
    </rPh>
    <rPh sb="5" eb="8">
      <t>ジギョウシャ</t>
    </rPh>
    <rPh sb="9" eb="11">
      <t>ヨウケン</t>
    </rPh>
    <phoneticPr fontId="7"/>
  </si>
  <si>
    <t>条例施行規則第89条第１項第１号該当事業者</t>
    <rPh sb="0" eb="2">
      <t>ジョウレイ</t>
    </rPh>
    <rPh sb="2" eb="4">
      <t>セコウ</t>
    </rPh>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7"/>
  </si>
  <si>
    <t>Ｉ 卸売・小売業</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</si>
  <si>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</si>
  <si>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</si>
  <si>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</si>
  <si>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</si>
  <si>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</si>
  <si>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</si>
  <si>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</si>
  <si>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</si>
  <si>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</si>
  <si>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</si>
  <si>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</si>
  <si>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</si>
  <si>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条例施行規則第89条第１項第２号該当事業者</t>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7"/>
  </si>
  <si>
    <t>Ｊ 金融業・保険業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</si>
  <si>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</si>
  <si>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</si>
  <si>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</si>
  <si>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</si>
  <si>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</si>
  <si>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</si>
  <si>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条例施行規則第89条第１項第３号該当事業者</t>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7"/>
  </si>
  <si>
    <t>Ｋ 不動産業、物品賃貸業</t>
  </si>
  <si>
    <t>６８ 不動産取引業</t>
  </si>
  <si>
    <t>６９ 不動産賃貸業・管理業</t>
  </si>
  <si>
    <t>７０ 物品賃貸業</t>
  </si>
  <si>
    <t>条例第144条の４該当事業者（任意提出事業者）</t>
    <rPh sb="2" eb="3">
      <t>ダイ</t>
    </rPh>
    <rPh sb="6" eb="7">
      <t>ジョウ</t>
    </rPh>
    <rPh sb="9" eb="11">
      <t>ガイトウ</t>
    </rPh>
    <rPh sb="11" eb="14">
      <t>ジギョウシャ</t>
    </rPh>
    <rPh sb="15" eb="17">
      <t>ニンイ</t>
    </rPh>
    <rPh sb="17" eb="19">
      <t>テイシュツ</t>
    </rPh>
    <rPh sb="19" eb="22">
      <t>ジギョウシャ</t>
    </rPh>
    <phoneticPr fontId="7"/>
  </si>
  <si>
    <t>Ｌ 学術研究、専門・技術サービス業</t>
  </si>
  <si>
    <t>７１ 学術・開発研究機関</t>
  </si>
  <si>
    <t>７２ 専門サービス業（他に分類されないもの）</t>
  </si>
  <si>
    <t>７３ 広告業</t>
  </si>
  <si>
    <t>７４ 技術サービス業（他に分類されないもの）</t>
  </si>
  <si>
    <t>原油換算
エネルギー使用量</t>
    <rPh sb="0" eb="2">
      <t>ゲンユ</t>
    </rPh>
    <rPh sb="2" eb="4">
      <t>カンザン</t>
    </rPh>
    <rPh sb="10" eb="13">
      <t>シヨウリョウ</t>
    </rPh>
    <phoneticPr fontId="7"/>
  </si>
  <si>
    <t>kｌ</t>
    <phoneticPr fontId="7"/>
  </si>
  <si>
    <t>市内全事業所数</t>
    <rPh sb="0" eb="2">
      <t>シナイ</t>
    </rPh>
    <rPh sb="2" eb="5">
      <t>ゼンジギョウ</t>
    </rPh>
    <rPh sb="5" eb="6">
      <t>ショ</t>
    </rPh>
    <rPh sb="6" eb="7">
      <t>スウ</t>
    </rPh>
    <phoneticPr fontId="7"/>
  </si>
  <si>
    <t>事業所</t>
    <rPh sb="0" eb="3">
      <t>ジギョウショ</t>
    </rPh>
    <phoneticPr fontId="7"/>
  </si>
  <si>
    <t>Ｍ 宿泊業、飲食サービス業</t>
  </si>
  <si>
    <t>７５ 宿泊業</t>
  </si>
  <si>
    <t>７６ 飲食店</t>
  </si>
  <si>
    <t>７７ 持ち帰り・配達飲食サービス業</t>
  </si>
  <si>
    <t>原油換算エネルギー使用量が500kl以上の事業所数</t>
    <rPh sb="0" eb="2">
      <t>ゲンユ</t>
    </rPh>
    <rPh sb="2" eb="4">
      <t>カンサン</t>
    </rPh>
    <rPh sb="9" eb="11">
      <t>シヨウ</t>
    </rPh>
    <rPh sb="11" eb="12">
      <t>リョウ</t>
    </rPh>
    <rPh sb="18" eb="20">
      <t>イジョウ</t>
    </rPh>
    <rPh sb="21" eb="24">
      <t>ジギョウショ</t>
    </rPh>
    <rPh sb="24" eb="25">
      <t>スウ</t>
    </rPh>
    <phoneticPr fontId="7"/>
  </si>
  <si>
    <t>Ｎ 生活関連サービス業、娯楽業</t>
  </si>
  <si>
    <t>７８ 洗濯・理容・美容・浴場業</t>
    <rPh sb="3" eb="5">
      <t>センタク</t>
    </rPh>
    <rPh sb="6" eb="8">
      <t>リヨウ</t>
    </rPh>
    <phoneticPr fontId="7"/>
  </si>
  <si>
    <t>７９ その他の生活関連サービス業</t>
  </si>
  <si>
    <t>８０ 娯楽業</t>
  </si>
  <si>
    <t>自動車の台数</t>
    <rPh sb="0" eb="3">
      <t>ジドウシャ</t>
    </rPh>
    <rPh sb="4" eb="6">
      <t>ダイスウ</t>
    </rPh>
    <phoneticPr fontId="7"/>
  </si>
  <si>
    <t>台</t>
    <rPh sb="0" eb="1">
      <t>ダイ</t>
    </rPh>
    <phoneticPr fontId="7"/>
  </si>
  <si>
    <t>Ｏ 教育、学習支援業</t>
  </si>
  <si>
    <t>８１ 学校教育</t>
  </si>
  <si>
    <t>８２ その他の教育、学習支援業</t>
  </si>
  <si>
    <t>Ｐ 医療、福祉</t>
  </si>
  <si>
    <t>８３ 医療業</t>
  </si>
  <si>
    <t>８４ 保健衛生</t>
  </si>
  <si>
    <t>８５ 社会保険・社会福祉・介護事業</t>
  </si>
  <si>
    <t>２　計画期間</t>
    <rPh sb="2" eb="4">
      <t>ケイカク</t>
    </rPh>
    <rPh sb="4" eb="6">
      <t>キカン</t>
    </rPh>
    <phoneticPr fontId="7"/>
  </si>
  <si>
    <t>Ｑ 複合サービス事業</t>
  </si>
  <si>
    <t>８６ 郵便局</t>
  </si>
  <si>
    <t>８７ 協同組合（他に分類されないもの）</t>
  </si>
  <si>
    <t>計画期間</t>
    <rPh sb="0" eb="2">
      <t>ケイカク</t>
    </rPh>
    <rPh sb="2" eb="4">
      <t>キカン</t>
    </rPh>
    <phoneticPr fontId="7"/>
  </si>
  <si>
    <t>年度 ～</t>
    <phoneticPr fontId="7"/>
  </si>
  <si>
    <t>年度</t>
    <phoneticPr fontId="2"/>
  </si>
  <si>
    <t>年度</t>
    <phoneticPr fontId="7"/>
  </si>
  <si>
    <t>Ｒ サービス業（他に分類されないもの）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</si>
  <si>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</si>
  <si>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</si>
  <si>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</si>
  <si>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</si>
  <si>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</si>
  <si>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</si>
  <si>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</si>
  <si>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</si>
  <si>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</si>
  <si>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Ｓ 公務（他に分類されるものを除く）</t>
  </si>
  <si>
    <t>９７ 国家公務</t>
  </si>
  <si>
    <t>９８ 地方公務</t>
  </si>
  <si>
    <t>３　温室効果ガスの排出の抑制等を図るための基本方針</t>
    <rPh sb="2" eb="4">
      <t>オンシツ</t>
    </rPh>
    <rPh sb="4" eb="6">
      <t>コウカ</t>
    </rPh>
    <rPh sb="9" eb="11">
      <t>ハイシュツ</t>
    </rPh>
    <rPh sb="12" eb="14">
      <t>ヨクセイ</t>
    </rPh>
    <rPh sb="14" eb="15">
      <t>トウ</t>
    </rPh>
    <rPh sb="16" eb="17">
      <t>ハカ</t>
    </rPh>
    <rPh sb="21" eb="23">
      <t>キホン</t>
    </rPh>
    <rPh sb="23" eb="25">
      <t>ホウシン</t>
    </rPh>
    <phoneticPr fontId="7"/>
  </si>
  <si>
    <t>Ｔ 分類不能の産業</t>
  </si>
  <si>
    <t>９９ 分類不能の産業</t>
  </si>
  <si>
    <t>年</t>
    <rPh sb="0" eb="1">
      <t>ネン</t>
    </rPh>
    <phoneticPr fontId="7"/>
  </si>
  <si>
    <t>　月</t>
    <rPh sb="1" eb="2">
      <t>ツキ</t>
    </rPh>
    <phoneticPr fontId="7"/>
  </si>
  <si>
    <t>　日</t>
    <rPh sb="1" eb="2">
      <t>ニチ</t>
    </rPh>
    <phoneticPr fontId="7"/>
  </si>
  <si>
    <t>2022年</t>
    <rPh sb="4" eb="5">
      <t>ネン</t>
    </rPh>
    <phoneticPr fontId="7"/>
  </si>
  <si>
    <t>1月</t>
    <phoneticPr fontId="7"/>
  </si>
  <si>
    <t>1日</t>
    <rPh sb="1" eb="2">
      <t>ニチ</t>
    </rPh>
    <phoneticPr fontId="7"/>
  </si>
  <si>
    <t>2023年</t>
    <rPh sb="4" eb="5">
      <t>ネン</t>
    </rPh>
    <phoneticPr fontId="7"/>
  </si>
  <si>
    <t>2月</t>
    <phoneticPr fontId="7"/>
  </si>
  <si>
    <t>2日</t>
    <rPh sb="1" eb="2">
      <t>ニチ</t>
    </rPh>
    <phoneticPr fontId="7"/>
  </si>
  <si>
    <t>3月</t>
    <phoneticPr fontId="7"/>
  </si>
  <si>
    <t>3日</t>
    <rPh sb="1" eb="2">
      <t>ニチ</t>
    </rPh>
    <phoneticPr fontId="7"/>
  </si>
  <si>
    <t>4月</t>
    <phoneticPr fontId="7"/>
  </si>
  <si>
    <t>4日</t>
    <rPh sb="1" eb="2">
      <t>ニチ</t>
    </rPh>
    <phoneticPr fontId="7"/>
  </si>
  <si>
    <t>5月</t>
    <phoneticPr fontId="7"/>
  </si>
  <si>
    <t>5日</t>
    <rPh sb="1" eb="2">
      <t>ニチ</t>
    </rPh>
    <phoneticPr fontId="7"/>
  </si>
  <si>
    <t>6月</t>
    <phoneticPr fontId="7"/>
  </si>
  <si>
    <t>6日</t>
    <rPh sb="1" eb="2">
      <t>ニチ</t>
    </rPh>
    <phoneticPr fontId="7"/>
  </si>
  <si>
    <t>7月</t>
    <phoneticPr fontId="7"/>
  </si>
  <si>
    <t>7日</t>
    <rPh sb="1" eb="2">
      <t>ニチ</t>
    </rPh>
    <phoneticPr fontId="7"/>
  </si>
  <si>
    <t>8月</t>
    <phoneticPr fontId="7"/>
  </si>
  <si>
    <t>8日</t>
    <rPh sb="1" eb="2">
      <t>ニチ</t>
    </rPh>
    <phoneticPr fontId="7"/>
  </si>
  <si>
    <t>9月</t>
    <phoneticPr fontId="7"/>
  </si>
  <si>
    <t>9日</t>
    <rPh sb="1" eb="2">
      <t>ニチ</t>
    </rPh>
    <phoneticPr fontId="7"/>
  </si>
  <si>
    <t>10月</t>
    <phoneticPr fontId="7"/>
  </si>
  <si>
    <t>10日</t>
    <rPh sb="2" eb="3">
      <t>ニチ</t>
    </rPh>
    <phoneticPr fontId="7"/>
  </si>
  <si>
    <t>11月</t>
    <phoneticPr fontId="7"/>
  </si>
  <si>
    <t>11日</t>
    <rPh sb="2" eb="3">
      <t>ニチ</t>
    </rPh>
    <phoneticPr fontId="7"/>
  </si>
  <si>
    <t>12月</t>
    <phoneticPr fontId="7"/>
  </si>
  <si>
    <t>12日</t>
    <rPh sb="2" eb="3">
      <t>ニチ</t>
    </rPh>
    <phoneticPr fontId="7"/>
  </si>
  <si>
    <t>13日</t>
    <rPh sb="2" eb="3">
      <t>ニチ</t>
    </rPh>
    <phoneticPr fontId="7"/>
  </si>
  <si>
    <t>14日</t>
    <rPh sb="2" eb="3">
      <t>ニチ</t>
    </rPh>
    <phoneticPr fontId="7"/>
  </si>
  <si>
    <t>15日</t>
    <rPh sb="2" eb="3">
      <t>ニチ</t>
    </rPh>
    <phoneticPr fontId="7"/>
  </si>
  <si>
    <t>16日</t>
    <rPh sb="2" eb="3">
      <t>ニチ</t>
    </rPh>
    <phoneticPr fontId="7"/>
  </si>
  <si>
    <t>17日</t>
    <rPh sb="2" eb="3">
      <t>ニチ</t>
    </rPh>
    <phoneticPr fontId="7"/>
  </si>
  <si>
    <t>18日</t>
    <rPh sb="2" eb="3">
      <t>ニチ</t>
    </rPh>
    <phoneticPr fontId="7"/>
  </si>
  <si>
    <t>19日</t>
    <rPh sb="2" eb="3">
      <t>ニチ</t>
    </rPh>
    <phoneticPr fontId="7"/>
  </si>
  <si>
    <t>20日</t>
    <rPh sb="2" eb="3">
      <t>ニチ</t>
    </rPh>
    <phoneticPr fontId="7"/>
  </si>
  <si>
    <t>21日</t>
    <rPh sb="2" eb="3">
      <t>ニチ</t>
    </rPh>
    <phoneticPr fontId="7"/>
  </si>
  <si>
    <t>22日</t>
    <rPh sb="2" eb="3">
      <t>ニチ</t>
    </rPh>
    <phoneticPr fontId="7"/>
  </si>
  <si>
    <t>23日</t>
    <rPh sb="2" eb="3">
      <t>ニチ</t>
    </rPh>
    <phoneticPr fontId="7"/>
  </si>
  <si>
    <t>24日</t>
    <rPh sb="2" eb="3">
      <t>ニチ</t>
    </rPh>
    <phoneticPr fontId="7"/>
  </si>
  <si>
    <t>25日</t>
    <rPh sb="2" eb="3">
      <t>ニチ</t>
    </rPh>
    <phoneticPr fontId="7"/>
  </si>
  <si>
    <t>26日</t>
    <rPh sb="2" eb="3">
      <t>ニチ</t>
    </rPh>
    <phoneticPr fontId="7"/>
  </si>
  <si>
    <t>27日</t>
    <rPh sb="2" eb="3">
      <t>ニチ</t>
    </rPh>
    <phoneticPr fontId="7"/>
  </si>
  <si>
    <t>28日</t>
    <rPh sb="2" eb="3">
      <t>ニチ</t>
    </rPh>
    <phoneticPr fontId="7"/>
  </si>
  <si>
    <t>29日</t>
    <rPh sb="2" eb="3">
      <t>ニチ</t>
    </rPh>
    <phoneticPr fontId="7"/>
  </si>
  <si>
    <t>30日</t>
    <rPh sb="2" eb="3">
      <t>ニチ</t>
    </rPh>
    <phoneticPr fontId="7"/>
  </si>
  <si>
    <t>31日</t>
    <rPh sb="2" eb="3">
      <t>ニチ</t>
    </rPh>
    <phoneticPr fontId="7"/>
  </si>
  <si>
    <t>細則第37号様式（第２条第48号）</t>
    <rPh sb="0" eb="2">
      <t>サイソク</t>
    </rPh>
    <rPh sb="2" eb="3">
      <t>ダイ</t>
    </rPh>
    <rPh sb="5" eb="6">
      <t>ゴウ</t>
    </rPh>
    <rPh sb="9" eb="10">
      <t>ダイ</t>
    </rPh>
    <rPh sb="11" eb="12">
      <t>ジョウ</t>
    </rPh>
    <rPh sb="12" eb="13">
      <t>ダイ</t>
    </rPh>
    <rPh sb="15" eb="16">
      <t>ゴウ</t>
    </rPh>
    <phoneticPr fontId="7"/>
  </si>
  <si>
    <t xml:space="preserve"> （総括票）                                                      　　 </t>
    <rPh sb="4" eb="5">
      <t>ヒョウ</t>
    </rPh>
    <phoneticPr fontId="7"/>
  </si>
  <si>
    <t>４　公表の方法</t>
    <rPh sb="2" eb="4">
      <t>コウヒョウ</t>
    </rPh>
    <rPh sb="5" eb="7">
      <t>ホウホウ</t>
    </rPh>
    <phoneticPr fontId="7"/>
  </si>
  <si>
    <t>ホームページ</t>
    <phoneticPr fontId="7"/>
  </si>
  <si>
    <t>アドレス</t>
    <phoneticPr fontId="7"/>
  </si>
  <si>
    <t>閲覧場所</t>
    <rPh sb="0" eb="2">
      <t>エツラン</t>
    </rPh>
    <rPh sb="2" eb="4">
      <t>バショ</t>
    </rPh>
    <phoneticPr fontId="7"/>
  </si>
  <si>
    <t>窓口で閲覧</t>
    <rPh sb="0" eb="2">
      <t>マドグチ</t>
    </rPh>
    <rPh sb="3" eb="5">
      <t>エツラン</t>
    </rPh>
    <phoneticPr fontId="7"/>
  </si>
  <si>
    <t>所在地</t>
    <rPh sb="0" eb="3">
      <t>ショザイチ</t>
    </rPh>
    <phoneticPr fontId="7"/>
  </si>
  <si>
    <t>閲覧可能時間</t>
    <rPh sb="0" eb="2">
      <t>エツラン</t>
    </rPh>
    <rPh sb="2" eb="4">
      <t>カノウ</t>
    </rPh>
    <rPh sb="4" eb="6">
      <t>ジカン</t>
    </rPh>
    <phoneticPr fontId="7"/>
  </si>
  <si>
    <t>その他</t>
    <rPh sb="2" eb="3">
      <t>タ</t>
    </rPh>
    <phoneticPr fontId="7"/>
  </si>
  <si>
    <t>５の１　温室効果ガスの排出の抑制に係る目標等の状況（第１号及び第２号該当事業者）</t>
    <rPh sb="4" eb="6">
      <t>オンシツ</t>
    </rPh>
    <rPh sb="6" eb="8">
      <t>コウカ</t>
    </rPh>
    <rPh sb="11" eb="13">
      <t>ハイシュツ</t>
    </rPh>
    <rPh sb="14" eb="16">
      <t>ヨクセイ</t>
    </rPh>
    <rPh sb="17" eb="18">
      <t>カカワ</t>
    </rPh>
    <rPh sb="19" eb="21">
      <t>モクヒョウ</t>
    </rPh>
    <rPh sb="21" eb="22">
      <t>トウ</t>
    </rPh>
    <rPh sb="23" eb="25">
      <t>ジョウキョウ</t>
    </rPh>
    <rPh sb="26" eb="27">
      <t>ダイ</t>
    </rPh>
    <rPh sb="28" eb="29">
      <t>ゴウ</t>
    </rPh>
    <rPh sb="29" eb="30">
      <t>オヨ</t>
    </rPh>
    <phoneticPr fontId="7"/>
  </si>
  <si>
    <t>特定温室効果ガス排出量</t>
    <phoneticPr fontId="7"/>
  </si>
  <si>
    <t>原 単 位</t>
  </si>
  <si>
    <t>基 礎</t>
    <phoneticPr fontId="7"/>
  </si>
  <si>
    <t>調 整 後</t>
  </si>
  <si>
    <t>基準年度</t>
    <rPh sb="0" eb="2">
      <t>キジュン</t>
    </rPh>
    <rPh sb="2" eb="4">
      <t>ネンド</t>
    </rPh>
    <phoneticPr fontId="2"/>
  </si>
  <si>
    <t>基準年度</t>
    <rPh sb="0" eb="2">
      <t>キジュン</t>
    </rPh>
    <rPh sb="2" eb="4">
      <t>ネンド</t>
    </rPh>
    <phoneticPr fontId="7"/>
  </si>
  <si>
    <r>
      <t>t-CO</t>
    </r>
    <r>
      <rPr>
        <vertAlign val="subscript"/>
        <sz val="10"/>
        <color rgb="FF000000"/>
        <rFont val="ＭＳ 明朝"/>
        <family val="1"/>
        <charset val="128"/>
      </rPr>
      <t>2</t>
    </r>
    <phoneticPr fontId="7"/>
  </si>
  <si>
    <r>
      <t>t-CO</t>
    </r>
    <r>
      <rPr>
        <vertAlign val="subscript"/>
        <sz val="10"/>
        <color rgb="FF000000"/>
        <rFont val="ＭＳ 明朝"/>
        <family val="1"/>
        <charset val="128"/>
      </rPr>
      <t>2</t>
    </r>
    <r>
      <rPr>
        <sz val="10"/>
        <color rgb="FF000000"/>
        <rFont val="ＭＳ 明朝"/>
        <family val="1"/>
        <charset val="128"/>
      </rPr>
      <t>/</t>
    </r>
    <phoneticPr fontId="7"/>
  </si>
  <si>
    <t>目標年度</t>
    <phoneticPr fontId="7"/>
  </si>
  <si>
    <t>削減率</t>
    <phoneticPr fontId="7"/>
  </si>
  <si>
    <t>％</t>
  </si>
  <si>
    <t>排出の抑制に係る
目標の設定の考え方</t>
    <rPh sb="0" eb="2">
      <t>ハイシュツ</t>
    </rPh>
    <rPh sb="3" eb="5">
      <t>ヨクセイ</t>
    </rPh>
    <rPh sb="6" eb="7">
      <t>カカ</t>
    </rPh>
    <rPh sb="9" eb="11">
      <t>モクヒョウ</t>
    </rPh>
    <rPh sb="12" eb="14">
      <t>セッテイ</t>
    </rPh>
    <rPh sb="15" eb="16">
      <t>カンガ</t>
    </rPh>
    <rPh sb="17" eb="18">
      <t>カタ</t>
    </rPh>
    <phoneticPr fontId="7"/>
  </si>
  <si>
    <t>５の２　温室効果ガスの排出の抑制に係る目標等の状況（第３号該当事業者）</t>
    <rPh sb="4" eb="6">
      <t>オンシツ</t>
    </rPh>
    <rPh sb="6" eb="8">
      <t>コウカ</t>
    </rPh>
    <rPh sb="11" eb="13">
      <t>ハイシュツ</t>
    </rPh>
    <rPh sb="14" eb="16">
      <t>ヨクセイ</t>
    </rPh>
    <rPh sb="17" eb="18">
      <t>カカワ</t>
    </rPh>
    <rPh sb="19" eb="21">
      <t>モクヒョウ</t>
    </rPh>
    <rPh sb="21" eb="22">
      <t>トウ</t>
    </rPh>
    <rPh sb="23" eb="25">
      <t>ジョウキョウ</t>
    </rPh>
    <phoneticPr fontId="7"/>
  </si>
  <si>
    <t>６　クレジットに関する取組状況</t>
    <rPh sb="8" eb="9">
      <t>カン</t>
    </rPh>
    <rPh sb="11" eb="13">
      <t>トリクミ</t>
    </rPh>
    <rPh sb="13" eb="15">
      <t>ジョウキョウ</t>
    </rPh>
    <phoneticPr fontId="7"/>
  </si>
  <si>
    <t>番号</t>
    <rPh sb="0" eb="2">
      <t>バンゴウ</t>
    </rPh>
    <phoneticPr fontId="7"/>
  </si>
  <si>
    <t>クレジットの名称</t>
    <rPh sb="6" eb="8">
      <t>メイショウ</t>
    </rPh>
    <phoneticPr fontId="7"/>
  </si>
  <si>
    <r>
      <t>特定温室効果ガス削減相当量
[t-CO</t>
    </r>
    <r>
      <rPr>
        <vertAlign val="subscript"/>
        <sz val="9"/>
        <color rgb="FF000000"/>
        <rFont val="ＭＳ 明朝"/>
        <family val="1"/>
        <charset val="128"/>
      </rPr>
      <t>2</t>
    </r>
    <r>
      <rPr>
        <sz val="9"/>
        <color rgb="FF000000"/>
        <rFont val="ＭＳ 明朝"/>
        <family val="1"/>
        <charset val="128"/>
      </rPr>
      <t>]</t>
    </r>
    <rPh sb="0" eb="2">
      <t>トクテイ</t>
    </rPh>
    <rPh sb="8" eb="10">
      <t>サクゲン</t>
    </rPh>
    <rPh sb="10" eb="12">
      <t>ソウトウ</t>
    </rPh>
    <phoneticPr fontId="7"/>
  </si>
  <si>
    <t>オフセット対象範囲</t>
    <rPh sb="5" eb="7">
      <t>タイショウ</t>
    </rPh>
    <rPh sb="7" eb="9">
      <t>ハンイ</t>
    </rPh>
    <phoneticPr fontId="7"/>
  </si>
  <si>
    <t>【クレジットリスト】</t>
    <phoneticPr fontId="7"/>
  </si>
  <si>
    <t>【実施予定リスト】</t>
    <rPh sb="1" eb="3">
      <t>ジッシ</t>
    </rPh>
    <rPh sb="3" eb="5">
      <t>ヨテイ</t>
    </rPh>
    <phoneticPr fontId="7"/>
  </si>
  <si>
    <t>J-クレジット</t>
    <phoneticPr fontId="7"/>
  </si>
  <si>
    <t>有</t>
    <rPh sb="0" eb="1">
      <t>アリ</t>
    </rPh>
    <phoneticPr fontId="7"/>
  </si>
  <si>
    <t>国内クレジット</t>
    <phoneticPr fontId="7"/>
  </si>
  <si>
    <t>無</t>
    <rPh sb="0" eb="1">
      <t>ナシ</t>
    </rPh>
    <phoneticPr fontId="7"/>
  </si>
  <si>
    <t>オフセット・クレジット</t>
    <phoneticPr fontId="7"/>
  </si>
  <si>
    <t>グリーンエネルギークレジット</t>
    <phoneticPr fontId="7"/>
  </si>
  <si>
    <t>Ｙ（ヨコハマ）－グリーンパートナー</t>
    <phoneticPr fontId="7"/>
  </si>
  <si>
    <t>横浜ブルーカーボン・オフセット</t>
    <phoneticPr fontId="7"/>
  </si>
  <si>
    <t>山梨県南都留郡道志村（横浜市民ふるさと村）</t>
    <phoneticPr fontId="7"/>
  </si>
  <si>
    <t>７　設備の新設、更新等の計画</t>
    <rPh sb="2" eb="4">
      <t>セツビ</t>
    </rPh>
    <rPh sb="5" eb="7">
      <t>シンセツ</t>
    </rPh>
    <rPh sb="8" eb="10">
      <t>コウシン</t>
    </rPh>
    <rPh sb="10" eb="11">
      <t>トウ</t>
    </rPh>
    <rPh sb="12" eb="14">
      <t>ケイカク</t>
    </rPh>
    <phoneticPr fontId="7"/>
  </si>
  <si>
    <t>照明設備</t>
    <rPh sb="0" eb="2">
      <t>ショウメイ</t>
    </rPh>
    <rPh sb="2" eb="4">
      <t>セツビ</t>
    </rPh>
    <phoneticPr fontId="7"/>
  </si>
  <si>
    <t>計画期間での実施予定</t>
    <rPh sb="0" eb="2">
      <t>ケイカク</t>
    </rPh>
    <rPh sb="2" eb="4">
      <t>キカン</t>
    </rPh>
    <rPh sb="6" eb="8">
      <t>ジッシ</t>
    </rPh>
    <rPh sb="8" eb="10">
      <t>ヨテイ</t>
    </rPh>
    <phoneticPr fontId="7"/>
  </si>
  <si>
    <t>【再エネ設備リスト】</t>
    <rPh sb="1" eb="2">
      <t>サイ</t>
    </rPh>
    <rPh sb="4" eb="6">
      <t>セツビ</t>
    </rPh>
    <phoneticPr fontId="7"/>
  </si>
  <si>
    <t>再エネ設備</t>
    <rPh sb="0" eb="1">
      <t>サイ</t>
    </rPh>
    <rPh sb="3" eb="5">
      <t>セツビ</t>
    </rPh>
    <phoneticPr fontId="7"/>
  </si>
  <si>
    <t>太陽光発電</t>
    <rPh sb="0" eb="5">
      <t>タイヨウコウハツデン</t>
    </rPh>
    <phoneticPr fontId="7"/>
  </si>
  <si>
    <t>風力発電</t>
    <rPh sb="0" eb="4">
      <t>フウリョクハツデン</t>
    </rPh>
    <phoneticPr fontId="7"/>
  </si>
  <si>
    <t>バイオマス</t>
    <phoneticPr fontId="7"/>
  </si>
  <si>
    <t>水力発電</t>
    <rPh sb="0" eb="4">
      <t>スイリョクハツデン</t>
    </rPh>
    <phoneticPr fontId="7"/>
  </si>
  <si>
    <t>上記以外</t>
    <rPh sb="0" eb="2">
      <t>ジョウキ</t>
    </rPh>
    <rPh sb="2" eb="4">
      <t>イガイ</t>
    </rPh>
    <phoneticPr fontId="7"/>
  </si>
  <si>
    <t>地熱発電</t>
    <rPh sb="0" eb="2">
      <t>チネツ</t>
    </rPh>
    <rPh sb="2" eb="4">
      <t>ハツデン</t>
    </rPh>
    <phoneticPr fontId="7"/>
  </si>
  <si>
    <t>太陽熱利用</t>
    <rPh sb="0" eb="3">
      <t>タイヨウネツ</t>
    </rPh>
    <rPh sb="3" eb="5">
      <t>リヨウ</t>
    </rPh>
    <phoneticPr fontId="7"/>
  </si>
  <si>
    <t>地中熱利用</t>
    <rPh sb="0" eb="5">
      <t>チチュウネツリヨウ</t>
    </rPh>
    <phoneticPr fontId="7"/>
  </si>
  <si>
    <t>その他の再エネ（　）</t>
    <rPh sb="2" eb="3">
      <t>タ</t>
    </rPh>
    <rPh sb="4" eb="5">
      <t>サイ</t>
    </rPh>
    <phoneticPr fontId="7"/>
  </si>
  <si>
    <t>８　次世代自動車の導入状況及び計画</t>
    <rPh sb="2" eb="5">
      <t>ジセダイ</t>
    </rPh>
    <rPh sb="5" eb="7">
      <t>ジドウ</t>
    </rPh>
    <rPh sb="13" eb="14">
      <t>オヨ</t>
    </rPh>
    <rPh sb="15" eb="17">
      <t>ケイカク</t>
    </rPh>
    <phoneticPr fontId="7"/>
  </si>
  <si>
    <t>計画期間での導入予定</t>
    <rPh sb="0" eb="2">
      <t>ケイカク</t>
    </rPh>
    <rPh sb="2" eb="4">
      <t>キカン</t>
    </rPh>
    <rPh sb="6" eb="8">
      <t>ドウニュウ</t>
    </rPh>
    <rPh sb="8" eb="10">
      <t>ヨテイ</t>
    </rPh>
    <phoneticPr fontId="7"/>
  </si>
  <si>
    <t>次世代自動車の種別</t>
    <rPh sb="0" eb="3">
      <t>ジセダイ</t>
    </rPh>
    <rPh sb="3" eb="6">
      <t>ジドウシャ</t>
    </rPh>
    <rPh sb="7" eb="9">
      <t>シュベツ</t>
    </rPh>
    <phoneticPr fontId="7"/>
  </si>
  <si>
    <t>電気自動車</t>
    <rPh sb="0" eb="2">
      <t>デンキ</t>
    </rPh>
    <rPh sb="2" eb="5">
      <t>ジドウシャ</t>
    </rPh>
    <phoneticPr fontId="7"/>
  </si>
  <si>
    <t>プラグイン
ハイブリッド車</t>
    <rPh sb="12" eb="13">
      <t>シャ</t>
    </rPh>
    <phoneticPr fontId="7"/>
  </si>
  <si>
    <t>燃料電池自動車</t>
    <rPh sb="0" eb="2">
      <t>ネンリョウ</t>
    </rPh>
    <rPh sb="2" eb="4">
      <t>デンチ</t>
    </rPh>
    <rPh sb="4" eb="7">
      <t>ジドウシャ</t>
    </rPh>
    <phoneticPr fontId="7"/>
  </si>
  <si>
    <t>合計</t>
    <rPh sb="0" eb="2">
      <t>ゴウケイ</t>
    </rPh>
    <phoneticPr fontId="7"/>
  </si>
  <si>
    <t>計画期間での
導入予定台数[台]</t>
    <rPh sb="0" eb="2">
      <t>ケイカク</t>
    </rPh>
    <rPh sb="2" eb="4">
      <t>キカン</t>
    </rPh>
    <rPh sb="7" eb="9">
      <t>ドウニュウ</t>
    </rPh>
    <rPh sb="9" eb="11">
      <t>ヨテイ</t>
    </rPh>
    <rPh sb="11" eb="13">
      <t>ダイスウ</t>
    </rPh>
    <rPh sb="14" eb="15">
      <t>ダイ</t>
    </rPh>
    <phoneticPr fontId="7"/>
  </si>
  <si>
    <t>保有台数[台]</t>
    <rPh sb="0" eb="2">
      <t>ホユウ</t>
    </rPh>
    <rPh sb="2" eb="4">
      <t>ダイスウ</t>
    </rPh>
    <rPh sb="5" eb="6">
      <t>ダイ</t>
    </rPh>
    <phoneticPr fontId="7"/>
  </si>
  <si>
    <t>細則第37号様式（第２条第48号）</t>
    <rPh sb="0" eb="2">
      <t>サイソク</t>
    </rPh>
    <phoneticPr fontId="7"/>
  </si>
  <si>
    <t>９の１　重点対策の実施状況及び計画（第１号及び第２号該当事業者）（その１）</t>
    <rPh sb="4" eb="6">
      <t>ジュウテン</t>
    </rPh>
    <rPh sb="6" eb="8">
      <t>タイサク</t>
    </rPh>
    <rPh sb="9" eb="11">
      <t>ジッシ</t>
    </rPh>
    <rPh sb="11" eb="13">
      <t>ジョウキョウ</t>
    </rPh>
    <rPh sb="13" eb="14">
      <t>オヨ</t>
    </rPh>
    <rPh sb="15" eb="17">
      <t>ケイカク</t>
    </rPh>
    <phoneticPr fontId="7"/>
  </si>
  <si>
    <t>重点対策</t>
    <rPh sb="0" eb="2">
      <t>ジュウテン</t>
    </rPh>
    <rPh sb="2" eb="4">
      <t>タイサク</t>
    </rPh>
    <phoneticPr fontId="7"/>
  </si>
  <si>
    <t>対策の内容</t>
    <rPh sb="0" eb="2">
      <t>タイサク</t>
    </rPh>
    <rPh sb="3" eb="5">
      <t>ナイヨウ</t>
    </rPh>
    <phoneticPr fontId="7"/>
  </si>
  <si>
    <t>対象設備</t>
    <rPh sb="0" eb="2">
      <t>タイショウ</t>
    </rPh>
    <rPh sb="2" eb="4">
      <t>セツビ</t>
    </rPh>
    <phoneticPr fontId="7"/>
  </si>
  <si>
    <t>対策状況及び計画(計画期間内)</t>
    <rPh sb="0" eb="2">
      <t>タイサク</t>
    </rPh>
    <rPh sb="2" eb="4">
      <t>ジョウキョウ</t>
    </rPh>
    <rPh sb="4" eb="5">
      <t>オヨ</t>
    </rPh>
    <rPh sb="6" eb="8">
      <t>ケイカク</t>
    </rPh>
    <rPh sb="9" eb="11">
      <t>ケイカク</t>
    </rPh>
    <rPh sb="11" eb="14">
      <t>キカンナイ</t>
    </rPh>
    <phoneticPr fontId="7"/>
  </si>
  <si>
    <t>備考</t>
    <rPh sb="0" eb="2">
      <t>ビコウ</t>
    </rPh>
    <phoneticPr fontId="2"/>
  </si>
  <si>
    <t>備考</t>
    <rPh sb="0" eb="2">
      <t>ビコウ</t>
    </rPh>
    <phoneticPr fontId="7"/>
  </si>
  <si>
    <t>整備済</t>
    <rPh sb="0" eb="2">
      <t>セイビ</t>
    </rPh>
    <rPh sb="2" eb="3">
      <t>ズ</t>
    </rPh>
    <phoneticPr fontId="7"/>
  </si>
  <si>
    <t>設定済</t>
    <rPh sb="0" eb="2">
      <t>セッテイ</t>
    </rPh>
    <rPh sb="2" eb="3">
      <t>ズ</t>
    </rPh>
    <phoneticPr fontId="7"/>
  </si>
  <si>
    <t>実施済</t>
    <rPh sb="0" eb="2">
      <t>ジッシ</t>
    </rPh>
    <rPh sb="2" eb="3">
      <t>ズ</t>
    </rPh>
    <phoneticPr fontId="7"/>
  </si>
  <si>
    <t>①管理基準等の
設定状況</t>
    <rPh sb="1" eb="3">
      <t>カンリ</t>
    </rPh>
    <rPh sb="3" eb="5">
      <t>キジュン</t>
    </rPh>
    <rPh sb="5" eb="6">
      <t>トウ</t>
    </rPh>
    <rPh sb="8" eb="10">
      <t>セッテイ</t>
    </rPh>
    <rPh sb="10" eb="12">
      <t>ジョウキョウ</t>
    </rPh>
    <phoneticPr fontId="7"/>
  </si>
  <si>
    <t>②実施状況</t>
    <rPh sb="1" eb="3">
      <t>ジッシ</t>
    </rPh>
    <rPh sb="3" eb="5">
      <t>ジョウキョウ</t>
    </rPh>
    <phoneticPr fontId="7"/>
  </si>
  <si>
    <t>取組予定有</t>
    <rPh sb="0" eb="2">
      <t>トリクミ</t>
    </rPh>
    <rPh sb="2" eb="4">
      <t>ヨテイ</t>
    </rPh>
    <rPh sb="4" eb="5">
      <t>アリ</t>
    </rPh>
    <phoneticPr fontId="7"/>
  </si>
  <si>
    <t>推進体制の整備</t>
    <rPh sb="0" eb="2">
      <t>スイシン</t>
    </rPh>
    <rPh sb="2" eb="4">
      <t>タイセイ</t>
    </rPh>
    <rPh sb="5" eb="7">
      <t>セイビ</t>
    </rPh>
    <phoneticPr fontId="7"/>
  </si>
  <si>
    <t>① 本社等が中心となり、支店等と連携して、地球温暖化対策を推進する管理体制を整備している。
② ①の体制に基づき、定期的に地球温暖化対策に関する計画立案、進捗確認等の会議等を実施している。</t>
    <rPh sb="72" eb="74">
      <t>ケイカク</t>
    </rPh>
    <rPh sb="74" eb="76">
      <t>リツアン</t>
    </rPh>
    <rPh sb="81" eb="82">
      <t>トウ</t>
    </rPh>
    <phoneticPr fontId="7"/>
  </si>
  <si>
    <t>非該当</t>
    <rPh sb="0" eb="3">
      <t>ヒガイトウ</t>
    </rPh>
    <phoneticPr fontId="7"/>
  </si>
  <si>
    <t>取組予定無</t>
    <rPh sb="0" eb="2">
      <t>トリクミ</t>
    </rPh>
    <rPh sb="2" eb="4">
      <t>ヨテイ</t>
    </rPh>
    <rPh sb="4" eb="5">
      <t>ナシ</t>
    </rPh>
    <phoneticPr fontId="7"/>
  </si>
  <si>
    <t>エネルギー使用量の把握</t>
    <rPh sb="5" eb="8">
      <t>シヨウリョウ</t>
    </rPh>
    <rPh sb="9" eb="11">
      <t>ハアク</t>
    </rPh>
    <phoneticPr fontId="7"/>
  </si>
  <si>
    <t>① エネルギー種類別（電力、ガス、蒸気、圧縮空気等）の使用量の記録、保管等についての管理基準を設定している。
② ①の情報を元に、現状把握、過去との比較検証を実施している。</t>
    <rPh sb="79" eb="81">
      <t>ジッシ</t>
    </rPh>
    <phoneticPr fontId="7"/>
  </si>
  <si>
    <t>事務用機器の管理</t>
    <rPh sb="2" eb="3">
      <t>ヨウ</t>
    </rPh>
    <rPh sb="6" eb="8">
      <t>カンリ</t>
    </rPh>
    <phoneticPr fontId="7"/>
  </si>
  <si>
    <t>① 事務用機器（パーソナルコンピュータ、プリンタ、コピー機、ファクシミリ等）の待機電力削減の取組、省エネモード設定等についての管理基準を設定している。
② 管理基準に基づいた運用を実施している。</t>
    <rPh sb="78" eb="80">
      <t>カンリ</t>
    </rPh>
    <rPh sb="80" eb="82">
      <t>キジュン</t>
    </rPh>
    <rPh sb="83" eb="84">
      <t>モト</t>
    </rPh>
    <rPh sb="87" eb="89">
      <t>ウンヨウ</t>
    </rPh>
    <phoneticPr fontId="7"/>
  </si>
  <si>
    <t>事務用機器</t>
    <rPh sb="0" eb="2">
      <t>ジム</t>
    </rPh>
    <rPh sb="2" eb="3">
      <t>ヨウ</t>
    </rPh>
    <rPh sb="3" eb="5">
      <t>キキ</t>
    </rPh>
    <phoneticPr fontId="7"/>
  </si>
  <si>
    <t>受変電設備の力率の管理</t>
    <rPh sb="0" eb="3">
      <t>ジュヘンデン</t>
    </rPh>
    <rPh sb="3" eb="5">
      <t>セツビ</t>
    </rPh>
    <rPh sb="6" eb="8">
      <t>リキリツ</t>
    </rPh>
    <rPh sb="9" eb="11">
      <t>カンリ</t>
    </rPh>
    <phoneticPr fontId="7"/>
  </si>
  <si>
    <t>① 受電端における力率は、95パーセント以上とすることを基準として進相コンデンサ等を制御するように管理基準を設定している。
② 管理基準に基づいた運用を実施している。</t>
    <phoneticPr fontId="7"/>
  </si>
  <si>
    <t>受変電設備</t>
    <rPh sb="0" eb="3">
      <t>ジュヘンデン</t>
    </rPh>
    <rPh sb="3" eb="5">
      <t>セツビ</t>
    </rPh>
    <phoneticPr fontId="7"/>
  </si>
  <si>
    <t>照明設備の管理</t>
    <rPh sb="0" eb="2">
      <t>ショウメイ</t>
    </rPh>
    <rPh sb="2" eb="4">
      <t>セツビ</t>
    </rPh>
    <rPh sb="5" eb="7">
      <t>カンリ</t>
    </rPh>
    <phoneticPr fontId="7"/>
  </si>
  <si>
    <t>① 事業活動に適した点灯時間、点灯エリア、照度等についての管理基準を設定している。
② 管理基準に基づいた運用を実施している。</t>
    <rPh sb="2" eb="4">
      <t>ジギョウ</t>
    </rPh>
    <rPh sb="4" eb="6">
      <t>カツドウ</t>
    </rPh>
    <rPh sb="7" eb="8">
      <t>テキ</t>
    </rPh>
    <rPh sb="10" eb="12">
      <t>テントウ</t>
    </rPh>
    <rPh sb="12" eb="14">
      <t>ジカン</t>
    </rPh>
    <rPh sb="15" eb="17">
      <t>テントウ</t>
    </rPh>
    <rPh sb="21" eb="23">
      <t>ショウド</t>
    </rPh>
    <rPh sb="23" eb="24">
      <t>トウ</t>
    </rPh>
    <phoneticPr fontId="7"/>
  </si>
  <si>
    <t>年間2,000時間以上点灯する照明設備</t>
  </si>
  <si>
    <t>空調設備の管理</t>
    <rPh sb="0" eb="2">
      <t>クウチョウ</t>
    </rPh>
    <rPh sb="2" eb="4">
      <t>セツビ</t>
    </rPh>
    <rPh sb="5" eb="7">
      <t>カンリ</t>
    </rPh>
    <phoneticPr fontId="7"/>
  </si>
  <si>
    <t>① 空調を施す区画を限定し、外気条件変動等に応じた設備の運転時間、室温、湿度等についての管理基準を設定している。
② 管理基準に基づいた運用を実施している。</t>
    <phoneticPr fontId="7"/>
  </si>
  <si>
    <t>空調設備</t>
    <rPh sb="0" eb="2">
      <t>クウチョウ</t>
    </rPh>
    <rPh sb="2" eb="4">
      <t>セツビ</t>
    </rPh>
    <phoneticPr fontId="7"/>
  </si>
  <si>
    <t>空調用冷凍機の管理</t>
    <rPh sb="0" eb="2">
      <t>クウチョウ</t>
    </rPh>
    <rPh sb="2" eb="3">
      <t>ヨウ</t>
    </rPh>
    <rPh sb="7" eb="9">
      <t>カンリ</t>
    </rPh>
    <phoneticPr fontId="7"/>
  </si>
  <si>
    <t>① 外気条件変動等に応じた冷却水温度や圧力等についての管理基準を設定している。
② 管理基準に基づいた運用を実施している。</t>
    <phoneticPr fontId="7"/>
  </si>
  <si>
    <t>空調用冷凍機</t>
    <rPh sb="0" eb="3">
      <t>クウチョウヨウ</t>
    </rPh>
    <phoneticPr fontId="7"/>
  </si>
  <si>
    <t>換気設備の管理</t>
    <rPh sb="0" eb="2">
      <t>カンキ</t>
    </rPh>
    <rPh sb="2" eb="4">
      <t>セツビ</t>
    </rPh>
    <rPh sb="5" eb="7">
      <t>カンリ</t>
    </rPh>
    <phoneticPr fontId="7"/>
  </si>
  <si>
    <t>① 換気を施す区画を限定し、外気条件変動等に応じた換気量、運転時間等についての管理基準を設定している。
② 管理基準に基づいた運用を実施している。</t>
    <phoneticPr fontId="7"/>
  </si>
  <si>
    <t>換気設備</t>
    <rPh sb="0" eb="2">
      <t>カンキ</t>
    </rPh>
    <rPh sb="2" eb="4">
      <t>セツビ</t>
    </rPh>
    <phoneticPr fontId="7"/>
  </si>
  <si>
    <t>フィルターの清掃</t>
    <rPh sb="6" eb="8">
      <t>セイソウ</t>
    </rPh>
    <phoneticPr fontId="7"/>
  </si>
  <si>
    <t>① 空調設備、換気設備のフィルターの点検、清掃についての管理基準を設定している。
② 管理基準に基づいた運用を実施している。</t>
    <phoneticPr fontId="7"/>
  </si>
  <si>
    <t>空調設備
換気設備</t>
    <rPh sb="0" eb="2">
      <t>クウチョウ</t>
    </rPh>
    <rPh sb="2" eb="4">
      <t>セツビ</t>
    </rPh>
    <rPh sb="5" eb="7">
      <t>カンキ</t>
    </rPh>
    <rPh sb="7" eb="9">
      <t>セツビ</t>
    </rPh>
    <phoneticPr fontId="7"/>
  </si>
  <si>
    <t>① 過剰な蒸気の供給及び燃料の供給をなくし適正に運転するため、蒸気の圧力、温度及び運転時間についての管理基準を設定している。
② 管理基準に基づいた運用を実施している。</t>
    <phoneticPr fontId="7"/>
  </si>
  <si>
    <t>ボイラー</t>
  </si>
  <si>
    <t>９の１　重点対策の実施状況及び計画（第１号及び第２号該当事業者）（その２）</t>
    <rPh sb="4" eb="6">
      <t>ジュウテン</t>
    </rPh>
    <rPh sb="6" eb="8">
      <t>タイサク</t>
    </rPh>
    <rPh sb="9" eb="11">
      <t>ジッシ</t>
    </rPh>
    <rPh sb="11" eb="13">
      <t>ジョウキョウ</t>
    </rPh>
    <rPh sb="13" eb="14">
      <t>オヨ</t>
    </rPh>
    <rPh sb="15" eb="17">
      <t>ケイカク</t>
    </rPh>
    <phoneticPr fontId="7"/>
  </si>
  <si>
    <t>蒸気配管等の管理</t>
    <rPh sb="0" eb="2">
      <t>ジョウキ</t>
    </rPh>
    <rPh sb="4" eb="5">
      <t>トウ</t>
    </rPh>
    <rPh sb="6" eb="8">
      <t>カンリ</t>
    </rPh>
    <phoneticPr fontId="7"/>
  </si>
  <si>
    <t>① ボイラー設備の配管、バルブ等の保温及び断熱の維持、蒸気の漏えい、詰まりの防止等についての管理基準を設定している。
② 管理基準に基づいた運用を実施している。</t>
    <phoneticPr fontId="7"/>
  </si>
  <si>
    <t>燃焼設備の空気比管理</t>
  </si>
  <si>
    <t>① 燃焼設備及び使用する燃料の種類に応じて、排出ガスにおける空気比の値が基準空気比※以下になるような、空気比についての管理基準を設定している。
② 管理基準に基づいた運用を実施している。</t>
    <rPh sb="64" eb="66">
      <t>セッテイ</t>
    </rPh>
    <phoneticPr fontId="7"/>
  </si>
  <si>
    <t xml:space="preserve">ボイラー
工業炉
</t>
    <rPh sb="5" eb="7">
      <t>コウギョウ</t>
    </rPh>
    <rPh sb="7" eb="8">
      <t>ロ</t>
    </rPh>
    <phoneticPr fontId="7"/>
  </si>
  <si>
    <t>ポンプ、ファン、ブロワー及びコンプレッサの負荷に応じた運転管理</t>
    <rPh sb="12" eb="13">
      <t>オヨ</t>
    </rPh>
    <rPh sb="21" eb="23">
      <t>フカ</t>
    </rPh>
    <rPh sb="24" eb="25">
      <t>オウ</t>
    </rPh>
    <rPh sb="27" eb="29">
      <t>ウンテン</t>
    </rPh>
    <rPh sb="29" eb="31">
      <t>カンリ</t>
    </rPh>
    <phoneticPr fontId="7"/>
  </si>
  <si>
    <t>① 使用端圧力及び吐出量を把握し、負荷に応じた運転台数制御、回転数制御等についての管理基準を設定している。
② 管理基準に基づいた運用を実施している。</t>
    <phoneticPr fontId="7"/>
  </si>
  <si>
    <t>ポンプ
ファン
ブロワー
コンプレッサ</t>
    <phoneticPr fontId="7"/>
  </si>
  <si>
    <t>※ 基準空気比とは、工場等におけるエネルギーの使用の合理化に関する事業者の判断の基準（平成21年経済産業省告示第66号）の別表第１（Ａ）に規定するものをいう。</t>
    <phoneticPr fontId="7"/>
  </si>
  <si>
    <t>９の２　重点対策の実施状況及び計画（第３号該当事業者）</t>
    <rPh sb="4" eb="6">
      <t>ジュウテン</t>
    </rPh>
    <rPh sb="6" eb="8">
      <t>タイサク</t>
    </rPh>
    <rPh sb="9" eb="11">
      <t>ジッシ</t>
    </rPh>
    <rPh sb="11" eb="13">
      <t>ジョウキョウ</t>
    </rPh>
    <rPh sb="13" eb="14">
      <t>オヨ</t>
    </rPh>
    <rPh sb="15" eb="17">
      <t>ケイカク</t>
    </rPh>
    <phoneticPr fontId="7"/>
  </si>
  <si>
    <t>自動車の適正な使用管理</t>
    <rPh sb="0" eb="3">
      <t>ジドウシャ</t>
    </rPh>
    <rPh sb="4" eb="6">
      <t>テキセイ</t>
    </rPh>
    <rPh sb="7" eb="9">
      <t>シヨウ</t>
    </rPh>
    <rPh sb="9" eb="11">
      <t>カンリ</t>
    </rPh>
    <phoneticPr fontId="7"/>
  </si>
  <si>
    <t>① 目的地までの燃料消費量、所要時間等を考慮した効率的な走行ルート等の情報を運転者に伝える仕組みを整備している。
② ①の仕組みを活用した運用を実施している。</t>
    <rPh sb="2" eb="5">
      <t>モクテキチ</t>
    </rPh>
    <rPh sb="8" eb="10">
      <t>ネンリョウ</t>
    </rPh>
    <rPh sb="10" eb="13">
      <t>ショウヒリョウ</t>
    </rPh>
    <rPh sb="18" eb="19">
      <t>トウ</t>
    </rPh>
    <rPh sb="24" eb="27">
      <t>コウリツテキ</t>
    </rPh>
    <rPh sb="65" eb="67">
      <t>カツヨウ</t>
    </rPh>
    <phoneticPr fontId="7"/>
  </si>
  <si>
    <t>エネルギー使用量等に関するデータの管理</t>
    <rPh sb="5" eb="7">
      <t>シヨウ</t>
    </rPh>
    <rPh sb="7" eb="8">
      <t>リョウ</t>
    </rPh>
    <rPh sb="8" eb="9">
      <t>トウ</t>
    </rPh>
    <rPh sb="10" eb="11">
      <t>カン</t>
    </rPh>
    <rPh sb="17" eb="19">
      <t>カンリ</t>
    </rPh>
    <phoneticPr fontId="7"/>
  </si>
  <si>
    <t>① 自動車ごとの走行距離、エネルギー消費量等のデータの定期的な記録等についての管理基準を設定している。
② ①の情報を活用した運用を実施している。</t>
    <rPh sb="56" eb="58">
      <t>ジョウホウ</t>
    </rPh>
    <rPh sb="59" eb="61">
      <t>カツヨウ</t>
    </rPh>
    <phoneticPr fontId="7"/>
  </si>
  <si>
    <t>エコドライブ推進体制の整備</t>
    <rPh sb="6" eb="8">
      <t>スイシン</t>
    </rPh>
    <rPh sb="8" eb="10">
      <t>タイセイ</t>
    </rPh>
    <rPh sb="11" eb="13">
      <t>セイビ</t>
    </rPh>
    <phoneticPr fontId="7"/>
  </si>
  <si>
    <t>① エコドライブ推進に関する責任者を設置し、エコドライブの実施及びエコドライブ講習等についての管理基準を設定している。
② 管理基準に基づいた運用を実施している。</t>
    <phoneticPr fontId="7"/>
  </si>
  <si>
    <t>自動車の適正な維持管理</t>
    <rPh sb="0" eb="3">
      <t>ジドウシャ</t>
    </rPh>
    <rPh sb="4" eb="6">
      <t>テキセイ</t>
    </rPh>
    <rPh sb="7" eb="9">
      <t>イジ</t>
    </rPh>
    <rPh sb="9" eb="11">
      <t>カンリ</t>
    </rPh>
    <phoneticPr fontId="7"/>
  </si>
  <si>
    <t>① 日常の点検・整備に係る責任者を設置し、点検、整備及び点検・整備に必要な知識や技術を習得するための研修等についての管理基準を設定している。
② 管理基準に基づいた運用を実施している。</t>
    <rPh sb="50" eb="52">
      <t>ケンシュウ</t>
    </rPh>
    <phoneticPr fontId="7"/>
  </si>
  <si>
    <t>IDの下３桁</t>
    <rPh sb="3" eb="4">
      <t>シモ</t>
    </rPh>
    <rPh sb="5" eb="6">
      <t>ケタ</t>
    </rPh>
    <phoneticPr fontId="7"/>
  </si>
  <si>
    <t>１．事業者IDの下３桁の数字を用意。</t>
    <rPh sb="2" eb="5">
      <t>ジギョウシャ</t>
    </rPh>
    <rPh sb="8" eb="9">
      <t>シモ</t>
    </rPh>
    <rPh sb="10" eb="11">
      <t>ケタ</t>
    </rPh>
    <rPh sb="12" eb="14">
      <t>スウジ</t>
    </rPh>
    <rPh sb="15" eb="17">
      <t>ヨウイ</t>
    </rPh>
    <phoneticPr fontId="7"/>
  </si>
  <si>
    <t>　　※　わからない場合は右の表より検索してください</t>
    <rPh sb="9" eb="11">
      <t>バアイ</t>
    </rPh>
    <rPh sb="12" eb="13">
      <t>ミギ</t>
    </rPh>
    <rPh sb="14" eb="15">
      <t>ヒョウ</t>
    </rPh>
    <rPh sb="17" eb="19">
      <t>ケンサク</t>
    </rPh>
    <phoneticPr fontId="7"/>
  </si>
  <si>
    <t>２．３桁の数字を下の赤枠に入力してください。</t>
    <rPh sb="3" eb="4">
      <t>ケタ</t>
    </rPh>
    <rPh sb="5" eb="7">
      <t>スウジ</t>
    </rPh>
    <rPh sb="8" eb="9">
      <t>シタ</t>
    </rPh>
    <rPh sb="10" eb="12">
      <t>アカワク</t>
    </rPh>
    <rPh sb="13" eb="15">
      <t>ニュウリョク</t>
    </rPh>
    <phoneticPr fontId="7"/>
  </si>
  <si>
    <t>３．下の黄色セルの事業者名称を確認してください。</t>
    <rPh sb="2" eb="3">
      <t>シタ</t>
    </rPh>
    <rPh sb="4" eb="6">
      <t>キイロ</t>
    </rPh>
    <rPh sb="9" eb="12">
      <t>ジギョウシャ</t>
    </rPh>
    <rPh sb="12" eb="14">
      <t>メイショウ</t>
    </rPh>
    <rPh sb="15" eb="17">
      <t>カクニン</t>
    </rPh>
    <phoneticPr fontId="7"/>
  </si>
  <si>
    <t>４．希望する事業者名であれば次シートを閲覧してください。</t>
    <rPh sb="2" eb="4">
      <t>キボウ</t>
    </rPh>
    <rPh sb="6" eb="10">
      <t>ジギョウシャメイ</t>
    </rPh>
    <rPh sb="14" eb="15">
      <t>ジ</t>
    </rPh>
    <rPh sb="19" eb="21">
      <t>エツラン</t>
    </rPh>
    <phoneticPr fontId="7"/>
  </si>
  <si>
    <t>計画書　総括票記載一覧</t>
    <rPh sb="0" eb="3">
      <t>ケイカクショ</t>
    </rPh>
    <rPh sb="4" eb="6">
      <t>ソウカツ</t>
    </rPh>
    <rPh sb="6" eb="7">
      <t>ヒョウ</t>
    </rPh>
    <rPh sb="7" eb="9">
      <t>キサイ</t>
    </rPh>
    <rPh sb="9" eb="11">
      <t>イチラン</t>
    </rPh>
    <phoneticPr fontId="4"/>
  </si>
  <si>
    <t>【1-2】 計画書　評価一覧</t>
    <rPh sb="6" eb="9">
      <t>ケイカクショ</t>
    </rPh>
    <rPh sb="10" eb="12">
      <t>ヒョウカ</t>
    </rPh>
    <rPh sb="12" eb="14">
      <t>イチラン</t>
    </rPh>
    <phoneticPr fontId="4"/>
  </si>
  <si>
    <t>　排出量基準</t>
    <rPh sb="1" eb="3">
      <t>ハイシュツ</t>
    </rPh>
    <rPh sb="3" eb="4">
      <t>リョウ</t>
    </rPh>
    <rPh sb="4" eb="6">
      <t>キジュン</t>
    </rPh>
    <phoneticPr fontId="4"/>
  </si>
  <si>
    <t>AA.1,2号,3号:</t>
    <rPh sb="6" eb="7">
      <t>ゴウ</t>
    </rPh>
    <rPh sb="9" eb="10">
      <t>ゴウ</t>
    </rPh>
    <phoneticPr fontId="4"/>
  </si>
  <si>
    <t>A.優良</t>
    <rPh sb="2" eb="4">
      <t>ユウリョウ</t>
    </rPh>
    <phoneticPr fontId="30"/>
  </si>
  <si>
    <t>より大</t>
    <rPh sb="2" eb="3">
      <t>ダイ</t>
    </rPh>
    <phoneticPr fontId="30"/>
  </si>
  <si>
    <t>※集計用</t>
    <rPh sb="1" eb="4">
      <t>シュウケイヨウ</t>
    </rPh>
    <phoneticPr fontId="4"/>
  </si>
  <si>
    <t>【１～３】</t>
    <phoneticPr fontId="7"/>
  </si>
  <si>
    <t>【４～５】</t>
    <phoneticPr fontId="30"/>
  </si>
  <si>
    <t>【６～８】</t>
    <phoneticPr fontId="4"/>
  </si>
  <si>
    <t>【９】</t>
  </si>
  <si>
    <t>第1号または第2号 事業者</t>
    <rPh sb="0" eb="1">
      <t>ダイ</t>
    </rPh>
    <rPh sb="2" eb="3">
      <t>ゴウ</t>
    </rPh>
    <rPh sb="6" eb="7">
      <t>ダイ</t>
    </rPh>
    <rPh sb="8" eb="9">
      <t>ゴウ</t>
    </rPh>
    <rPh sb="10" eb="13">
      <t>ジギョウシャ</t>
    </rPh>
    <phoneticPr fontId="30"/>
  </si>
  <si>
    <t>第 3号該当事業者</t>
    <rPh sb="0" eb="1">
      <t>ダイ</t>
    </rPh>
    <rPh sb="3" eb="4">
      <t>ゴウ</t>
    </rPh>
    <rPh sb="4" eb="6">
      <t>ガイトウ</t>
    </rPh>
    <rPh sb="6" eb="9">
      <t>ジギョウシャ</t>
    </rPh>
    <phoneticPr fontId="30"/>
  </si>
  <si>
    <t>提出情報</t>
    <rPh sb="0" eb="2">
      <t>テイシュツ</t>
    </rPh>
    <rPh sb="2" eb="4">
      <t>ジョウホウ</t>
    </rPh>
    <phoneticPr fontId="7"/>
  </si>
  <si>
    <t>１　地球温暖化対策事業者等の概要</t>
    <phoneticPr fontId="7"/>
  </si>
  <si>
    <t>２　計画
期間</t>
    <phoneticPr fontId="7"/>
  </si>
  <si>
    <t>３　
温室効果ガスの排出の抑制等を図るための基本方針</t>
    <rPh sb="3" eb="5">
      <t>オンシツ</t>
    </rPh>
    <rPh sb="5" eb="7">
      <t>コウカ</t>
    </rPh>
    <rPh sb="10" eb="12">
      <t>ハイシュツ</t>
    </rPh>
    <rPh sb="13" eb="15">
      <t>ヨクセイ</t>
    </rPh>
    <rPh sb="15" eb="16">
      <t>トウ</t>
    </rPh>
    <rPh sb="17" eb="18">
      <t>ハカ</t>
    </rPh>
    <rPh sb="22" eb="24">
      <t>キホン</t>
    </rPh>
    <rPh sb="24" eb="26">
      <t>ホウシン</t>
    </rPh>
    <phoneticPr fontId="2"/>
  </si>
  <si>
    <t>４　公表の方法</t>
    <phoneticPr fontId="2"/>
  </si>
  <si>
    <t>５の１　温室効果ガスの排出の抑制に係る目標等の状況（第１号及び第２号該当事業者）</t>
    <phoneticPr fontId="7"/>
  </si>
  <si>
    <t>５の２　温室効果ガスの排出の抑制に係る目標等の状況（第３号該当事業者）</t>
    <phoneticPr fontId="7"/>
  </si>
  <si>
    <t>６　クレジットに関する取組状況</t>
    <phoneticPr fontId="7"/>
  </si>
  <si>
    <t>７　設備の新設、更新等の計画</t>
    <rPh sb="2" eb="4">
      <t>セツビ</t>
    </rPh>
    <rPh sb="5" eb="7">
      <t>シンセツ</t>
    </rPh>
    <rPh sb="8" eb="11">
      <t>コウシンナド</t>
    </rPh>
    <rPh sb="12" eb="14">
      <t>ケイカク</t>
    </rPh>
    <phoneticPr fontId="3"/>
  </si>
  <si>
    <t>８　次世代自動車の導入状況及び計画</t>
    <phoneticPr fontId="7"/>
  </si>
  <si>
    <t>９の１　重点対策の実施状況及び計画（第１号及び第２号該当事業者）</t>
    <phoneticPr fontId="7"/>
  </si>
  <si>
    <t>９の２　重点対策の実施状況及び計画
　　　　（第３号該当事業者）</t>
    <phoneticPr fontId="7"/>
  </si>
  <si>
    <t>(ア) 削減目標の設定状況</t>
    <rPh sb="4" eb="6">
      <t>サクゲン</t>
    </rPh>
    <rPh sb="6" eb="8">
      <t>モクヒョウ</t>
    </rPh>
    <rPh sb="9" eb="11">
      <t>セッテイ</t>
    </rPh>
    <rPh sb="11" eb="13">
      <t>ジョウキョウ</t>
    </rPh>
    <phoneticPr fontId="30"/>
  </si>
  <si>
    <t>(イ) 重点対策の
実施状況及び計画</t>
    <rPh sb="4" eb="6">
      <t>ジュウテン</t>
    </rPh>
    <rPh sb="6" eb="8">
      <t>タイサク</t>
    </rPh>
    <rPh sb="10" eb="12">
      <t>ジッシ</t>
    </rPh>
    <rPh sb="12" eb="14">
      <t>ジョウキョウ</t>
    </rPh>
    <rPh sb="14" eb="15">
      <t>オヨ</t>
    </rPh>
    <rPh sb="16" eb="18">
      <t>ケイカク</t>
    </rPh>
    <phoneticPr fontId="30"/>
  </si>
  <si>
    <t>削減状況</t>
    <rPh sb="0" eb="2">
      <t>サクゲン</t>
    </rPh>
    <rPh sb="2" eb="4">
      <t>ジョウキョウ</t>
    </rPh>
    <phoneticPr fontId="2"/>
  </si>
  <si>
    <t>事業者基本情報</t>
    <rPh sb="0" eb="3">
      <t>ジギョウシャ</t>
    </rPh>
    <rPh sb="3" eb="5">
      <t>キホン</t>
    </rPh>
    <rPh sb="5" eb="7">
      <t>ジョウホウ</t>
    </rPh>
    <phoneticPr fontId="4"/>
  </si>
  <si>
    <t>基本情報</t>
    <rPh sb="0" eb="2">
      <t>キホン</t>
    </rPh>
    <rPh sb="2" eb="4">
      <t>ジョウホウ</t>
    </rPh>
    <phoneticPr fontId="7"/>
  </si>
  <si>
    <t>提出者</t>
    <rPh sb="0" eb="2">
      <t>テイシュツ</t>
    </rPh>
    <rPh sb="2" eb="3">
      <t>シャ</t>
    </rPh>
    <phoneticPr fontId="7"/>
  </si>
  <si>
    <t>事業者概要</t>
    <rPh sb="0" eb="3">
      <t>ジギョウシャ</t>
    </rPh>
    <rPh sb="3" eb="5">
      <t>ガイヨウ</t>
    </rPh>
    <phoneticPr fontId="7"/>
  </si>
  <si>
    <t>主たる
事業の業種</t>
    <rPh sb="0" eb="1">
      <t>シュ</t>
    </rPh>
    <rPh sb="4" eb="6">
      <t>ジギョウ</t>
    </rPh>
    <rPh sb="7" eb="9">
      <t>ギョウシュ</t>
    </rPh>
    <phoneticPr fontId="7"/>
  </si>
  <si>
    <t>該当区分</t>
    <rPh sb="0" eb="2">
      <t>ガイトウ</t>
    </rPh>
    <rPh sb="2" eb="4">
      <t>クブン</t>
    </rPh>
    <phoneticPr fontId="7"/>
  </si>
  <si>
    <t>該当基準値</t>
    <rPh sb="0" eb="2">
      <t>ガイトウ</t>
    </rPh>
    <rPh sb="2" eb="5">
      <t>キジュンチ</t>
    </rPh>
    <phoneticPr fontId="7"/>
  </si>
  <si>
    <t>計画期間</t>
    <rPh sb="0" eb="2">
      <t>ケイカク</t>
    </rPh>
    <rPh sb="2" eb="4">
      <t>キカン</t>
    </rPh>
    <phoneticPr fontId="4"/>
  </si>
  <si>
    <t>ホームページ</t>
  </si>
  <si>
    <t>窓口で閲覧</t>
    <rPh sb="0" eb="2">
      <t>マドグチ</t>
    </rPh>
    <rPh sb="3" eb="5">
      <t>エツラン</t>
    </rPh>
    <phoneticPr fontId="4"/>
  </si>
  <si>
    <t>その他</t>
    <rPh sb="2" eb="3">
      <t>タ</t>
    </rPh>
    <phoneticPr fontId="4"/>
  </si>
  <si>
    <t>基準年度</t>
    <rPh sb="0" eb="2">
      <t>キジュン</t>
    </rPh>
    <rPh sb="2" eb="4">
      <t>ネンド</t>
    </rPh>
    <phoneticPr fontId="4"/>
  </si>
  <si>
    <t>目標年度</t>
    <rPh sb="0" eb="2">
      <t>モクヒョウ</t>
    </rPh>
    <rPh sb="2" eb="4">
      <t>ネンド</t>
    </rPh>
    <phoneticPr fontId="2"/>
  </si>
  <si>
    <t>目標年度</t>
    <rPh sb="0" eb="2">
      <t>モクヒョウ</t>
    </rPh>
    <rPh sb="2" eb="4">
      <t>ネンド</t>
    </rPh>
    <phoneticPr fontId="4"/>
  </si>
  <si>
    <t>排出の抑制に係る目標の設定の考え方</t>
  </si>
  <si>
    <t>合計</t>
    <rPh sb="0" eb="2">
      <t>ゴウケイ</t>
    </rPh>
    <phoneticPr fontId="4"/>
  </si>
  <si>
    <t>照明設備</t>
    <phoneticPr fontId="4"/>
  </si>
  <si>
    <t>再エネ設備</t>
    <phoneticPr fontId="4"/>
  </si>
  <si>
    <t>計画期間での導入予定有無</t>
    <rPh sb="10" eb="12">
      <t>ウム</t>
    </rPh>
    <phoneticPr fontId="4"/>
  </si>
  <si>
    <t>電気自動車</t>
  </si>
  <si>
    <t>プラグインハイブリッド車</t>
  </si>
  <si>
    <t>燃料電池自動車</t>
  </si>
  <si>
    <t>1 推進体制の整備</t>
    <rPh sb="2" eb="4">
      <t>スイシン</t>
    </rPh>
    <rPh sb="4" eb="6">
      <t>タイセイ</t>
    </rPh>
    <rPh sb="7" eb="9">
      <t>セイビ</t>
    </rPh>
    <phoneticPr fontId="4"/>
  </si>
  <si>
    <t>2 エネルギー使用量の把握</t>
    <phoneticPr fontId="4"/>
  </si>
  <si>
    <t>3 事務用機器の管理</t>
    <rPh sb="2" eb="5">
      <t>ジムヨウ</t>
    </rPh>
    <rPh sb="5" eb="7">
      <t>キキ</t>
    </rPh>
    <rPh sb="8" eb="10">
      <t>カンリ</t>
    </rPh>
    <phoneticPr fontId="4"/>
  </si>
  <si>
    <t>4 受変電設備の力率の管理</t>
    <phoneticPr fontId="4"/>
  </si>
  <si>
    <t>5 照明設備の管理</t>
    <phoneticPr fontId="4"/>
  </si>
  <si>
    <t>6 空調設備の管理</t>
    <phoneticPr fontId="4"/>
  </si>
  <si>
    <t>7 空調用冷凍機の管理</t>
    <phoneticPr fontId="4"/>
  </si>
  <si>
    <t>8 換気設備の管理</t>
    <phoneticPr fontId="4"/>
  </si>
  <si>
    <t>9 フィルターの清掃</t>
    <phoneticPr fontId="4"/>
  </si>
  <si>
    <t>10 ボイラーの管理</t>
    <rPh sb="8" eb="10">
      <t>カンリ</t>
    </rPh>
    <phoneticPr fontId="4"/>
  </si>
  <si>
    <t>11 蒸気配管等の管理</t>
    <phoneticPr fontId="4"/>
  </si>
  <si>
    <t>12 燃焼設備の空気比管理</t>
    <phoneticPr fontId="4"/>
  </si>
  <si>
    <t>13 ポンプ、ファン、ブロワー及びコンプレッサの負荷に応じた運転管理</t>
    <phoneticPr fontId="4"/>
  </si>
  <si>
    <t>14 推進体制の整備</t>
    <phoneticPr fontId="4"/>
  </si>
  <si>
    <t>15 自動車の適正な使用管理</t>
    <phoneticPr fontId="4"/>
  </si>
  <si>
    <t>16 エネルギー使用量等に関するデータの管理</t>
    <phoneticPr fontId="4"/>
  </si>
  <si>
    <t>17 エコドライブ推進体制の整備</t>
    <phoneticPr fontId="4"/>
  </si>
  <si>
    <t>18 自動車の適正な維持管理</t>
    <phoneticPr fontId="4"/>
  </si>
  <si>
    <t>審査状況</t>
    <rPh sb="0" eb="2">
      <t>シンサ</t>
    </rPh>
    <rPh sb="2" eb="4">
      <t>ジョウキョウ</t>
    </rPh>
    <phoneticPr fontId="2"/>
  </si>
  <si>
    <t>基礎
排出量</t>
    <rPh sb="0" eb="2">
      <t>キソ</t>
    </rPh>
    <rPh sb="3" eb="5">
      <t>ハイシュツ</t>
    </rPh>
    <rPh sb="5" eb="6">
      <t>リョウ</t>
    </rPh>
    <phoneticPr fontId="30"/>
  </si>
  <si>
    <t>調整後
排出量</t>
    <rPh sb="0" eb="3">
      <t>チョウセイゴ</t>
    </rPh>
    <rPh sb="4" eb="6">
      <t>ハイシュツ</t>
    </rPh>
    <rPh sb="6" eb="7">
      <t>リョウ</t>
    </rPh>
    <phoneticPr fontId="30"/>
  </si>
  <si>
    <t>原単位</t>
    <rPh sb="0" eb="3">
      <t>ゲンタンイ</t>
    </rPh>
    <phoneticPr fontId="30"/>
  </si>
  <si>
    <t>基礎排出量</t>
    <rPh sb="0" eb="2">
      <t>キソ</t>
    </rPh>
    <rPh sb="2" eb="4">
      <t>ハイシュツ</t>
    </rPh>
    <rPh sb="4" eb="5">
      <t>リョウ</t>
    </rPh>
    <phoneticPr fontId="2"/>
  </si>
  <si>
    <t>連番</t>
    <rPh sb="0" eb="2">
      <t>レンバン</t>
    </rPh>
    <phoneticPr fontId="4"/>
  </si>
  <si>
    <t>事業者名</t>
    <rPh sb="0" eb="3">
      <t>ジギョウシャ</t>
    </rPh>
    <rPh sb="3" eb="4">
      <t>メイ</t>
    </rPh>
    <phoneticPr fontId="4"/>
  </si>
  <si>
    <t>計画
開始
年度</t>
    <rPh sb="0" eb="2">
      <t>ケイカク</t>
    </rPh>
    <rPh sb="3" eb="5">
      <t>カイシ</t>
    </rPh>
    <rPh sb="6" eb="8">
      <t>ネンド</t>
    </rPh>
    <phoneticPr fontId="4"/>
  </si>
  <si>
    <r>
      <t xml:space="preserve">該当
号数
</t>
    </r>
    <r>
      <rPr>
        <sz val="9"/>
        <color theme="1"/>
        <rFont val="HGPｺﾞｼｯｸM"/>
        <family val="3"/>
        <charset val="128"/>
      </rPr>
      <t>(記載)</t>
    </r>
    <rPh sb="0" eb="2">
      <t>ガイトウ</t>
    </rPh>
    <rPh sb="3" eb="5">
      <t>ゴウスウ</t>
    </rPh>
    <rPh sb="7" eb="9">
      <t>キサイ</t>
    </rPh>
    <phoneticPr fontId="2"/>
  </si>
  <si>
    <r>
      <t xml:space="preserve">事業者ID
</t>
    </r>
    <r>
      <rPr>
        <sz val="11"/>
        <color theme="1"/>
        <rFont val="HGPｺﾞｼｯｸM"/>
        <family val="3"/>
        <charset val="128"/>
      </rPr>
      <t>(フォルダ名から取得)</t>
    </r>
    <rPh sb="0" eb="3">
      <t>ジギョウシャ</t>
    </rPh>
    <rPh sb="11" eb="12">
      <t>メイ</t>
    </rPh>
    <rPh sb="14" eb="16">
      <t>シュトク</t>
    </rPh>
    <phoneticPr fontId="30"/>
  </si>
  <si>
    <t>事業者ＩＤ</t>
    <phoneticPr fontId="7"/>
  </si>
  <si>
    <t>提出年月日</t>
    <rPh sb="0" eb="2">
      <t>テイシュツ</t>
    </rPh>
    <rPh sb="2" eb="5">
      <t>ネンガッピ</t>
    </rPh>
    <phoneticPr fontId="4"/>
  </si>
  <si>
    <t>提出事業者名</t>
    <rPh sb="0" eb="2">
      <t>テイシュツ</t>
    </rPh>
    <rPh sb="2" eb="5">
      <t>ジギョウシャ</t>
    </rPh>
    <rPh sb="5" eb="6">
      <t>メイ</t>
    </rPh>
    <phoneticPr fontId="7"/>
  </si>
  <si>
    <t>提出代表者</t>
    <phoneticPr fontId="2"/>
  </si>
  <si>
    <t>事業者の名称</t>
    <rPh sb="0" eb="3">
      <t>ジギョウシャ</t>
    </rPh>
    <rPh sb="4" eb="6">
      <t>メイショウ</t>
    </rPh>
    <phoneticPr fontId="2"/>
  </si>
  <si>
    <t>事業者代表者名</t>
    <rPh sb="0" eb="3">
      <t>ジギョウシャ</t>
    </rPh>
    <phoneticPr fontId="2"/>
  </si>
  <si>
    <t>主たる事業所所在地</t>
    <rPh sb="0" eb="1">
      <t>シュ</t>
    </rPh>
    <rPh sb="3" eb="6">
      <t>ジギョウショ</t>
    </rPh>
    <rPh sb="6" eb="9">
      <t>ショザイチ</t>
    </rPh>
    <phoneticPr fontId="7"/>
  </si>
  <si>
    <t>1号</t>
    <rPh sb="1" eb="2">
      <t>ゴウ</t>
    </rPh>
    <phoneticPr fontId="7"/>
  </si>
  <si>
    <t>2号</t>
    <rPh sb="1" eb="2">
      <t>ゴウ</t>
    </rPh>
    <phoneticPr fontId="7"/>
  </si>
  <si>
    <t>3号</t>
    <rPh sb="1" eb="2">
      <t>ゴウ</t>
    </rPh>
    <phoneticPr fontId="7"/>
  </si>
  <si>
    <t>任意</t>
    <rPh sb="0" eb="2">
      <t>ニンイ</t>
    </rPh>
    <phoneticPr fontId="7"/>
  </si>
  <si>
    <r>
      <t xml:space="preserve">原油換算
</t>
    </r>
    <r>
      <rPr>
        <b/>
        <sz val="9"/>
        <color theme="1"/>
        <rFont val="HGPｺﾞｼｯｸM"/>
        <family val="3"/>
        <charset val="128"/>
      </rPr>
      <t>エネルギー</t>
    </r>
    <r>
      <rPr>
        <b/>
        <sz val="10"/>
        <color theme="1"/>
        <rFont val="HGPｺﾞｼｯｸM"/>
        <family val="3"/>
        <charset val="128"/>
      </rPr>
      <t xml:space="preserve">
使用量</t>
    </r>
    <rPh sb="0" eb="2">
      <t>ゲンユ</t>
    </rPh>
    <rPh sb="2" eb="4">
      <t>カンサン</t>
    </rPh>
    <rPh sb="11" eb="14">
      <t>シヨウリョウ</t>
    </rPh>
    <phoneticPr fontId="4"/>
  </si>
  <si>
    <t>市内全事業所数</t>
    <rPh sb="0" eb="2">
      <t>シナイ</t>
    </rPh>
    <rPh sb="2" eb="3">
      <t>ゼン</t>
    </rPh>
    <rPh sb="3" eb="6">
      <t>ジギョウショ</t>
    </rPh>
    <rPh sb="6" eb="7">
      <t>スウ</t>
    </rPh>
    <phoneticPr fontId="4"/>
  </si>
  <si>
    <t>エネルギー500kl以上事業所数</t>
    <phoneticPr fontId="7"/>
  </si>
  <si>
    <t>自動車台数</t>
    <rPh sb="0" eb="3">
      <t>ジドウシャ</t>
    </rPh>
    <rPh sb="3" eb="5">
      <t>ダイスウ</t>
    </rPh>
    <phoneticPr fontId="4"/>
  </si>
  <si>
    <t>開始年度</t>
    <rPh sb="0" eb="2">
      <t>カイシ</t>
    </rPh>
    <rPh sb="2" eb="4">
      <t>ネンド</t>
    </rPh>
    <phoneticPr fontId="7"/>
  </si>
  <si>
    <t>終了年度</t>
    <rPh sb="0" eb="2">
      <t>シュウリョウ</t>
    </rPh>
    <rPh sb="2" eb="4">
      <t>ネンド</t>
    </rPh>
    <phoneticPr fontId="7"/>
  </si>
  <si>
    <t>有無</t>
    <rPh sb="0" eb="2">
      <t>ウム</t>
    </rPh>
    <phoneticPr fontId="7"/>
  </si>
  <si>
    <t>アドレス</t>
  </si>
  <si>
    <t>閲覧場所</t>
    <rPh sb="0" eb="2">
      <t>エツラン</t>
    </rPh>
    <rPh sb="2" eb="4">
      <t>バショ</t>
    </rPh>
    <phoneticPr fontId="4"/>
  </si>
  <si>
    <t>所在地</t>
    <rPh sb="0" eb="3">
      <t>ショザイチ</t>
    </rPh>
    <phoneticPr fontId="4"/>
  </si>
  <si>
    <t>閲覧可能時間</t>
    <rPh sb="0" eb="2">
      <t>エツラン</t>
    </rPh>
    <rPh sb="2" eb="4">
      <t>カノウ</t>
    </rPh>
    <rPh sb="4" eb="6">
      <t>ジカン</t>
    </rPh>
    <phoneticPr fontId="4"/>
  </si>
  <si>
    <t>内容</t>
    <rPh sb="0" eb="2">
      <t>ナイヨウ</t>
    </rPh>
    <phoneticPr fontId="7"/>
  </si>
  <si>
    <t>年度</t>
    <rPh sb="0" eb="2">
      <t>ネンド</t>
    </rPh>
    <phoneticPr fontId="2"/>
  </si>
  <si>
    <t>基礎排出量
（tCO2）</t>
    <phoneticPr fontId="4"/>
  </si>
  <si>
    <t>調整後排出量
（tCO2）</t>
    <phoneticPr fontId="4"/>
  </si>
  <si>
    <t>原単位</t>
    <rPh sb="0" eb="1">
      <t>ゲン</t>
    </rPh>
    <rPh sb="1" eb="3">
      <t>タンイ</t>
    </rPh>
    <phoneticPr fontId="4"/>
  </si>
  <si>
    <t>原単位分母</t>
    <rPh sb="0" eb="3">
      <t>ゲンタンイ</t>
    </rPh>
    <rPh sb="3" eb="5">
      <t>ブンボ</t>
    </rPh>
    <phoneticPr fontId="7"/>
  </si>
  <si>
    <t>基礎
排出量
（tCO2）</t>
    <phoneticPr fontId="4"/>
  </si>
  <si>
    <t>基礎削減率</t>
    <rPh sb="0" eb="2">
      <t>キソ</t>
    </rPh>
    <rPh sb="2" eb="4">
      <t>サクゲン</t>
    </rPh>
    <rPh sb="4" eb="5">
      <t>リツ</t>
    </rPh>
    <phoneticPr fontId="4"/>
  </si>
  <si>
    <t>調整後
排出量
（tCO2）</t>
    <phoneticPr fontId="4"/>
  </si>
  <si>
    <t>調整後削減率</t>
    <rPh sb="0" eb="3">
      <t>チョウセイゴ</t>
    </rPh>
    <rPh sb="3" eb="5">
      <t>サクゲン</t>
    </rPh>
    <rPh sb="5" eb="6">
      <t>リツ</t>
    </rPh>
    <phoneticPr fontId="4"/>
  </si>
  <si>
    <t>削減率</t>
    <rPh sb="0" eb="2">
      <t>サクゲン</t>
    </rPh>
    <rPh sb="2" eb="3">
      <t>リツ</t>
    </rPh>
    <phoneticPr fontId="4"/>
  </si>
  <si>
    <t>クレジットの名称</t>
    <rPh sb="6" eb="8">
      <t>メイショウ</t>
    </rPh>
    <phoneticPr fontId="4"/>
  </si>
  <si>
    <t>特定温室効果ガス削減相当量</t>
    <rPh sb="0" eb="2">
      <t>トクテイ</t>
    </rPh>
    <rPh sb="2" eb="4">
      <t>オンシツ</t>
    </rPh>
    <rPh sb="4" eb="6">
      <t>コウカ</t>
    </rPh>
    <phoneticPr fontId="4"/>
  </si>
  <si>
    <t>備考</t>
    <rPh sb="0" eb="2">
      <t>ビコウ</t>
    </rPh>
    <phoneticPr fontId="4"/>
  </si>
  <si>
    <t>計画期間での実施予定</t>
  </si>
  <si>
    <t>詳細</t>
    <rPh sb="0" eb="2">
      <t>ショウサイ</t>
    </rPh>
    <phoneticPr fontId="4"/>
  </si>
  <si>
    <t>再エネ設備1</t>
    <rPh sb="0" eb="1">
      <t>サイ</t>
    </rPh>
    <rPh sb="3" eb="5">
      <t>セツビ</t>
    </rPh>
    <phoneticPr fontId="2"/>
  </si>
  <si>
    <t>再エネ設備1詳細</t>
    <rPh sb="6" eb="8">
      <t>ショウサイ</t>
    </rPh>
    <phoneticPr fontId="2"/>
  </si>
  <si>
    <t>再エネ設備2</t>
    <phoneticPr fontId="2"/>
  </si>
  <si>
    <t>再エネ設備2詳細</t>
    <rPh sb="6" eb="8">
      <t>ショウサイ</t>
    </rPh>
    <phoneticPr fontId="2"/>
  </si>
  <si>
    <t>再エネ設備3</t>
  </si>
  <si>
    <t>再エネ設備3詳細</t>
    <rPh sb="6" eb="8">
      <t>ショウサイ</t>
    </rPh>
    <phoneticPr fontId="2"/>
  </si>
  <si>
    <t>計画期間導入予定台数</t>
  </si>
  <si>
    <t>保有台数</t>
  </si>
  <si>
    <t>①管理基準等の設定状況</t>
  </si>
  <si>
    <t>②実施状況</t>
  </si>
  <si>
    <t>内容
審査
完了日</t>
    <rPh sb="0" eb="2">
      <t>ナイヨウ</t>
    </rPh>
    <rPh sb="3" eb="5">
      <t>シンサ</t>
    </rPh>
    <rPh sb="6" eb="8">
      <t>カンリョウ</t>
    </rPh>
    <rPh sb="8" eb="9">
      <t>ビ</t>
    </rPh>
    <phoneticPr fontId="2"/>
  </si>
  <si>
    <t>職員
審査
完了日</t>
    <rPh sb="0" eb="2">
      <t>ショクイン</t>
    </rPh>
    <rPh sb="3" eb="5">
      <t>シンサ</t>
    </rPh>
    <rPh sb="6" eb="8">
      <t>カンリョウ</t>
    </rPh>
    <rPh sb="8" eb="9">
      <t>ビ</t>
    </rPh>
    <phoneticPr fontId="4"/>
  </si>
  <si>
    <t>評価</t>
    <rPh sb="0" eb="2">
      <t>ヒョウカ</t>
    </rPh>
    <phoneticPr fontId="30"/>
  </si>
  <si>
    <t>目標
年度
基礎
削減率</t>
    <rPh sb="0" eb="2">
      <t>モクヒョウ</t>
    </rPh>
    <rPh sb="3" eb="5">
      <t>ネンド</t>
    </rPh>
    <rPh sb="6" eb="8">
      <t>キソ</t>
    </rPh>
    <rPh sb="9" eb="11">
      <t>サクゲン</t>
    </rPh>
    <rPh sb="11" eb="12">
      <t>リツ</t>
    </rPh>
    <phoneticPr fontId="4"/>
  </si>
  <si>
    <t>目標
年度
調整後
削減率</t>
    <rPh sb="0" eb="2">
      <t>モクヒョウ</t>
    </rPh>
    <rPh sb="3" eb="5">
      <t>ネンド</t>
    </rPh>
    <rPh sb="6" eb="9">
      <t>チョウセイゴ</t>
    </rPh>
    <rPh sb="10" eb="12">
      <t>サクゲン</t>
    </rPh>
    <rPh sb="12" eb="13">
      <t>リツ</t>
    </rPh>
    <phoneticPr fontId="4"/>
  </si>
  <si>
    <t>目標
年度
原単位
削減率</t>
    <rPh sb="0" eb="2">
      <t>モクヒョウ</t>
    </rPh>
    <rPh sb="3" eb="5">
      <t>ネンド</t>
    </rPh>
    <rPh sb="6" eb="9">
      <t>ゲンタンイ</t>
    </rPh>
    <rPh sb="10" eb="12">
      <t>サクゲン</t>
    </rPh>
    <rPh sb="12" eb="13">
      <t>リツ</t>
    </rPh>
    <phoneticPr fontId="4"/>
  </si>
  <si>
    <t>評価対象数/非該当除く全数</t>
    <rPh sb="0" eb="2">
      <t>ヒョウカ</t>
    </rPh>
    <rPh sb="2" eb="4">
      <t>タイショウ</t>
    </rPh>
    <rPh sb="4" eb="5">
      <t>スウ</t>
    </rPh>
    <rPh sb="6" eb="9">
      <t>ヒガイトウ</t>
    </rPh>
    <rPh sb="9" eb="10">
      <t>ノゾ</t>
    </rPh>
    <rPh sb="11" eb="13">
      <t>ゼンスウ</t>
    </rPh>
    <phoneticPr fontId="2"/>
  </si>
  <si>
    <r>
      <t xml:space="preserve">評価
対象数
</t>
    </r>
    <r>
      <rPr>
        <sz val="8"/>
        <color theme="1"/>
        <rFont val="HGPｺﾞｼｯｸM"/>
        <family val="3"/>
        <charset val="128"/>
      </rPr>
      <t>(設定済or整備済or実施済or</t>
    </r>
    <r>
      <rPr>
        <sz val="7"/>
        <color theme="1"/>
        <rFont val="HGPｺﾞｼｯｸM"/>
        <family val="3"/>
        <charset val="128"/>
      </rPr>
      <t>取組予定有)</t>
    </r>
    <rPh sb="0" eb="2">
      <t>ヒョウカ</t>
    </rPh>
    <rPh sb="3" eb="5">
      <t>タイショウ</t>
    </rPh>
    <rPh sb="5" eb="6">
      <t>スウ</t>
    </rPh>
    <phoneticPr fontId="30"/>
  </si>
  <si>
    <t>非該当除く
対象項目全数</t>
    <rPh sb="0" eb="3">
      <t>ヒガイトウ</t>
    </rPh>
    <rPh sb="3" eb="4">
      <t>ノゾ</t>
    </rPh>
    <rPh sb="6" eb="8">
      <t>タイショウ</t>
    </rPh>
    <rPh sb="8" eb="10">
      <t>コウモク</t>
    </rPh>
    <rPh sb="10" eb="11">
      <t>ゼン</t>
    </rPh>
    <rPh sb="11" eb="12">
      <t>スウ</t>
    </rPh>
    <phoneticPr fontId="30"/>
  </si>
  <si>
    <t>1号・2号</t>
    <rPh sb="1" eb="2">
      <t>ゴウ</t>
    </rPh>
    <rPh sb="4" eb="5">
      <t>ゴウ</t>
    </rPh>
    <phoneticPr fontId="2"/>
  </si>
  <si>
    <t>3号</t>
    <rPh sb="1" eb="2">
      <t>ゴウ</t>
    </rPh>
    <phoneticPr fontId="2"/>
  </si>
  <si>
    <t>元シート</t>
    <rPh sb="0" eb="1">
      <t>モト</t>
    </rPh>
    <phoneticPr fontId="30"/>
  </si>
  <si>
    <t>計画【１】</t>
    <phoneticPr fontId="7"/>
  </si>
  <si>
    <t>計画【１】</t>
  </si>
  <si>
    <t>計画【２】</t>
    <phoneticPr fontId="7"/>
  </si>
  <si>
    <t>計画【２】</t>
  </si>
  <si>
    <t>計画【３】</t>
    <phoneticPr fontId="4"/>
  </si>
  <si>
    <t>計画【３】</t>
  </si>
  <si>
    <t>計画【４】</t>
    <phoneticPr fontId="2"/>
  </si>
  <si>
    <t>計画【４】</t>
  </si>
  <si>
    <t>元セル</t>
    <rPh sb="0" eb="1">
      <t>モト</t>
    </rPh>
    <phoneticPr fontId="4"/>
  </si>
  <si>
    <t>M2</t>
  </si>
  <si>
    <t>r5</t>
    <phoneticPr fontId="2"/>
  </si>
  <si>
    <t>I7</t>
    <phoneticPr fontId="2"/>
  </si>
  <si>
    <t>I8</t>
    <phoneticPr fontId="2"/>
  </si>
  <si>
    <t>I9</t>
    <phoneticPr fontId="2"/>
  </si>
  <si>
    <t>D14</t>
    <phoneticPr fontId="2"/>
  </si>
  <si>
    <t>D15</t>
    <phoneticPr fontId="2"/>
  </si>
  <si>
    <t>D16</t>
  </si>
  <si>
    <t>F17</t>
  </si>
  <si>
    <t>F18</t>
  </si>
  <si>
    <t>P7</t>
  </si>
  <si>
    <t>P8</t>
  </si>
  <si>
    <t>P9</t>
  </si>
  <si>
    <t>P10</t>
  </si>
  <si>
    <t>G23</t>
  </si>
  <si>
    <t>L23</t>
  </si>
  <si>
    <t>L24</t>
  </si>
  <si>
    <t>G25</t>
  </si>
  <si>
    <t>D28</t>
  </si>
  <si>
    <t>G28</t>
  </si>
  <si>
    <t>A31</t>
  </si>
  <si>
    <t>P4</t>
  </si>
  <si>
    <t>E4</t>
  </si>
  <si>
    <t>P5</t>
  </si>
  <si>
    <t>E5</t>
  </si>
  <si>
    <t>E6</t>
  </si>
  <si>
    <t>E7</t>
  </si>
  <si>
    <t>D8</t>
  </si>
  <si>
    <t>a14</t>
    <phoneticPr fontId="2"/>
  </si>
  <si>
    <t>c13</t>
    <phoneticPr fontId="2"/>
  </si>
  <si>
    <t>f13</t>
    <phoneticPr fontId="2"/>
  </si>
  <si>
    <t>j13</t>
    <phoneticPr fontId="2"/>
  </si>
  <si>
    <t>m13</t>
    <phoneticPr fontId="2"/>
  </si>
  <si>
    <t>a16</t>
    <phoneticPr fontId="2"/>
  </si>
  <si>
    <t>c15</t>
    <phoneticPr fontId="2"/>
  </si>
  <si>
    <t>d17</t>
    <phoneticPr fontId="2"/>
  </si>
  <si>
    <t>f15</t>
    <phoneticPr fontId="2"/>
  </si>
  <si>
    <t>g17</t>
    <phoneticPr fontId="2"/>
  </si>
  <si>
    <t>j15</t>
    <phoneticPr fontId="2"/>
  </si>
  <si>
    <t>m15</t>
    <phoneticPr fontId="2"/>
  </si>
  <si>
    <t>k17</t>
    <phoneticPr fontId="2"/>
  </si>
  <si>
    <t>c18</t>
    <phoneticPr fontId="2"/>
  </si>
  <si>
    <t>a24</t>
    <phoneticPr fontId="2"/>
  </si>
  <si>
    <t>c23</t>
    <phoneticPr fontId="2"/>
  </si>
  <si>
    <t>f23</t>
    <phoneticPr fontId="2"/>
  </si>
  <si>
    <t>j23</t>
    <phoneticPr fontId="2"/>
  </si>
  <si>
    <t>m23</t>
    <phoneticPr fontId="2"/>
  </si>
  <si>
    <t>a26</t>
    <phoneticPr fontId="2"/>
  </si>
  <si>
    <t>c25</t>
    <phoneticPr fontId="2"/>
  </si>
  <si>
    <t>d27</t>
    <phoneticPr fontId="2"/>
  </si>
  <si>
    <t>f25</t>
    <phoneticPr fontId="2"/>
  </si>
  <si>
    <t>g27</t>
    <phoneticPr fontId="2"/>
  </si>
  <si>
    <t>j25</t>
    <phoneticPr fontId="2"/>
  </si>
  <si>
    <t>m25</t>
    <phoneticPr fontId="2"/>
  </si>
  <si>
    <t>k27</t>
    <phoneticPr fontId="2"/>
  </si>
  <si>
    <t>c28</t>
    <phoneticPr fontId="2"/>
  </si>
  <si>
    <t>B6</t>
  </si>
  <si>
    <t>H6</t>
  </si>
  <si>
    <t>N6</t>
  </si>
  <si>
    <t>B7</t>
  </si>
  <si>
    <t>H7</t>
  </si>
  <si>
    <t>N7</t>
  </si>
  <si>
    <t>B8</t>
  </si>
  <si>
    <t>H8</t>
  </si>
  <si>
    <t>N8</t>
  </si>
  <si>
    <t>B9</t>
  </si>
  <si>
    <t>H9</t>
  </si>
  <si>
    <t>N9</t>
  </si>
  <si>
    <t>B10</t>
  </si>
  <si>
    <t>H10</t>
  </si>
  <si>
    <t>N10</t>
  </si>
  <si>
    <t>aa11</t>
    <phoneticPr fontId="2"/>
  </si>
  <si>
    <t>V14</t>
  </si>
  <si>
    <t>C15</t>
  </si>
  <si>
    <t>v16</t>
    <phoneticPr fontId="2"/>
  </si>
  <si>
    <t>C17</t>
    <phoneticPr fontId="2"/>
  </si>
  <si>
    <t>F17</t>
    <phoneticPr fontId="2"/>
  </si>
  <si>
    <t>C18</t>
    <phoneticPr fontId="2"/>
  </si>
  <si>
    <t>F18</t>
    <phoneticPr fontId="2"/>
  </si>
  <si>
    <t>C19</t>
    <phoneticPr fontId="2"/>
  </si>
  <si>
    <t>F19</t>
    <phoneticPr fontId="2"/>
  </si>
  <si>
    <t>V20</t>
  </si>
  <si>
    <t>C21</t>
  </si>
  <si>
    <t>V25</t>
  </si>
  <si>
    <t>D29</t>
  </si>
  <si>
    <t>H28</t>
  </si>
  <si>
    <t>H29</t>
  </si>
  <si>
    <t>L28</t>
  </si>
  <si>
    <t>L29</t>
  </si>
  <si>
    <t>P28</t>
  </si>
  <si>
    <t>P29</t>
  </si>
  <si>
    <t>S9</t>
  </si>
  <si>
    <t>T9</t>
  </si>
  <si>
    <t>L6</t>
  </si>
  <si>
    <t>S13</t>
  </si>
  <si>
    <t>T13</t>
  </si>
  <si>
    <t>L10</t>
  </si>
  <si>
    <t>S17</t>
  </si>
  <si>
    <t>T17</t>
  </si>
  <si>
    <t>L14</t>
  </si>
  <si>
    <t>S21</t>
  </si>
  <si>
    <t>T21</t>
  </si>
  <si>
    <t>L18</t>
  </si>
  <si>
    <t>S25</t>
  </si>
  <si>
    <t>T25</t>
  </si>
  <si>
    <t>L22</t>
  </si>
  <si>
    <t>S29</t>
  </si>
  <si>
    <t>T29</t>
  </si>
  <si>
    <t>L26</t>
  </si>
  <si>
    <t>S33</t>
  </si>
  <si>
    <t>T33</t>
  </si>
  <si>
    <t>L30</t>
  </si>
  <si>
    <t>S37</t>
  </si>
  <si>
    <t>T37</t>
  </si>
  <si>
    <t>L34</t>
  </si>
  <si>
    <t>S41</t>
  </si>
  <si>
    <t>T41</t>
  </si>
  <si>
    <t>L38</t>
  </si>
  <si>
    <t>S45</t>
  </si>
  <si>
    <t>T45</t>
  </si>
  <si>
    <t>L42</t>
  </si>
  <si>
    <t>S54</t>
  </si>
  <si>
    <t>T54</t>
  </si>
  <si>
    <t>L51</t>
  </si>
  <si>
    <t>S58</t>
  </si>
  <si>
    <t>T58</t>
  </si>
  <si>
    <t>L55</t>
  </si>
  <si>
    <t>S62</t>
  </si>
  <si>
    <t>T62</t>
  </si>
  <si>
    <t>L59</t>
  </si>
  <si>
    <t>S71</t>
  </si>
  <si>
    <t>T71</t>
  </si>
  <si>
    <t>L68</t>
  </si>
  <si>
    <t>S75</t>
  </si>
  <si>
    <t>T75</t>
  </si>
  <si>
    <t>L72</t>
  </si>
  <si>
    <t>S79</t>
  </si>
  <si>
    <t>T79</t>
  </si>
  <si>
    <t>L76</t>
  </si>
  <si>
    <t>S83</t>
  </si>
  <si>
    <t>T83</t>
  </si>
  <si>
    <t>L80</t>
  </si>
  <si>
    <t>S87</t>
  </si>
  <si>
    <t>T87</t>
  </si>
  <si>
    <t>L84</t>
  </si>
  <si>
    <t>参照式</t>
    <rPh sb="0" eb="2">
      <t>サンショウ</t>
    </rPh>
    <rPh sb="2" eb="3">
      <t>シキ</t>
    </rPh>
    <phoneticPr fontId="30"/>
  </si>
  <si>
    <t>形式</t>
    <rPh sb="0" eb="2">
      <t>ケイシキ</t>
    </rPh>
    <phoneticPr fontId="30"/>
  </si>
  <si>
    <t>年月日</t>
    <rPh sb="0" eb="3">
      <t>ネンガッピ</t>
    </rPh>
    <phoneticPr fontId="4"/>
  </si>
  <si>
    <t>該当</t>
    <rPh sb="0" eb="2">
      <t>ガイトウ</t>
    </rPh>
    <phoneticPr fontId="2"/>
  </si>
  <si>
    <t>該当</t>
    <rPh sb="0" eb="2">
      <t>ガイトウ</t>
    </rPh>
    <phoneticPr fontId="7"/>
  </si>
  <si>
    <t>該当</t>
    <rPh sb="0" eb="2">
      <t>ガイトウ</t>
    </rPh>
    <phoneticPr fontId="4"/>
  </si>
  <si>
    <t>有無</t>
    <rPh sb="0" eb="2">
      <t>ウム</t>
    </rPh>
    <phoneticPr fontId="2"/>
  </si>
  <si>
    <t>RB</t>
    <phoneticPr fontId="2"/>
  </si>
  <si>
    <t>RB</t>
  </si>
  <si>
    <t>本シート列番</t>
    <rPh sb="0" eb="1">
      <t>ホン</t>
    </rPh>
    <rPh sb="4" eb="6">
      <t>レツバン</t>
    </rPh>
    <phoneticPr fontId="4"/>
  </si>
  <si>
    <t>tbl計画書_基本情報</t>
  </si>
  <si>
    <t>tbl計画書_基本情報</t>
    <phoneticPr fontId="2"/>
  </si>
  <si>
    <t>tbl計画書_排出目標_1号2号</t>
  </si>
  <si>
    <t>tbl計画書_排出目標_3号</t>
  </si>
  <si>
    <t>tbl計画書_クレジット</t>
  </si>
  <si>
    <t>tbl計画書_設備等導入更新計画</t>
  </si>
  <si>
    <t>tbl計画書_次世代自動車</t>
  </si>
  <si>
    <t>tbl計画書_重点対策</t>
  </si>
  <si>
    <t>第1号及び第2号該当事業者 (ア)削減目標の設定状況</t>
    <rPh sb="0" eb="1">
      <t>ダイ</t>
    </rPh>
    <rPh sb="2" eb="3">
      <t>ゴウ</t>
    </rPh>
    <rPh sb="3" eb="4">
      <t>オヨ</t>
    </rPh>
    <rPh sb="5" eb="6">
      <t>ダイ</t>
    </rPh>
    <rPh sb="7" eb="8">
      <t>ゴウ</t>
    </rPh>
    <rPh sb="8" eb="10">
      <t>ガイトウ</t>
    </rPh>
    <rPh sb="10" eb="13">
      <t>ジギョウシャ</t>
    </rPh>
    <phoneticPr fontId="30"/>
  </si>
  <si>
    <t>第1号及び第2号該当事業者 (イ)重点対策の</t>
    <rPh sb="0" eb="1">
      <t>ダイ</t>
    </rPh>
    <rPh sb="2" eb="3">
      <t>ゴウ</t>
    </rPh>
    <rPh sb="3" eb="4">
      <t>オヨ</t>
    </rPh>
    <rPh sb="5" eb="6">
      <t>ダイ</t>
    </rPh>
    <rPh sb="7" eb="8">
      <t>ゴウ</t>
    </rPh>
    <rPh sb="8" eb="10">
      <t>ガイトウ</t>
    </rPh>
    <rPh sb="10" eb="13">
      <t>ジギョウシャ</t>
    </rPh>
    <phoneticPr fontId="30"/>
  </si>
  <si>
    <t>提出書</t>
  </si>
  <si>
    <t>【１～３】</t>
  </si>
  <si>
    <t>【４】</t>
  </si>
  <si>
    <t>J8</t>
  </si>
  <si>
    <t>J9</t>
  </si>
  <si>
    <t>J10</t>
  </si>
  <si>
    <t>D14</t>
  </si>
  <si>
    <t>D15</t>
  </si>
  <si>
    <t>D17</t>
  </si>
  <si>
    <t>P31</t>
  </si>
  <si>
    <t>F31</t>
  </si>
  <si>
    <t>P32</t>
  </si>
  <si>
    <t>F32</t>
  </si>
  <si>
    <t>F33</t>
  </si>
  <si>
    <t>F34</t>
  </si>
  <si>
    <t>P33</t>
    <phoneticPr fontId="2"/>
  </si>
  <si>
    <t>D35</t>
  </si>
  <si>
    <t>A7</t>
  </si>
  <si>
    <t>I6</t>
  </si>
  <si>
    <t>K6</t>
  </si>
  <si>
    <t>A9</t>
  </si>
  <si>
    <t>E8</t>
  </si>
  <si>
    <t>E9</t>
  </si>
  <si>
    <t>I8</t>
  </si>
  <si>
    <t>K8</t>
  </si>
  <si>
    <t>A24</t>
  </si>
  <si>
    <t>E23</t>
  </si>
  <si>
    <t>E24</t>
  </si>
  <si>
    <t>I23</t>
  </si>
  <si>
    <t>K23</t>
  </si>
  <si>
    <t>A26</t>
  </si>
  <si>
    <t>E25</t>
  </si>
  <si>
    <t>E26</t>
  </si>
  <si>
    <t>I25</t>
  </si>
  <si>
    <t>K25</t>
  </si>
  <si>
    <t>事業者ＩＤ</t>
  </si>
  <si>
    <t>提出代表者</t>
  </si>
  <si>
    <t>エネルギー500kl以上事業所数</t>
  </si>
  <si>
    <t>３　温室効果ガスの排出の抑制等を図るための基本方針</t>
    <phoneticPr fontId="2"/>
  </si>
  <si>
    <t>ホームページ_有無</t>
  </si>
  <si>
    <t>ホームページ_アドレス</t>
  </si>
  <si>
    <t>窓口閲覧_有無</t>
  </si>
  <si>
    <t>窓口閲覧_閲覧場所</t>
  </si>
  <si>
    <t>窓口閲覧_所在地</t>
  </si>
  <si>
    <t>窓口閲覧_閲覧可能時間</t>
  </si>
  <si>
    <t>公表その他方式_有無</t>
  </si>
  <si>
    <t>公表その他方式_内容</t>
  </si>
  <si>
    <t>基準排出量</t>
    <rPh sb="0" eb="2">
      <t>キジュン</t>
    </rPh>
    <rPh sb="2" eb="4">
      <t>ハイシュツ</t>
    </rPh>
    <rPh sb="4" eb="5">
      <t>リョウ</t>
    </rPh>
    <phoneticPr fontId="2"/>
  </si>
  <si>
    <t>調整後排出量</t>
    <rPh sb="0" eb="3">
      <t>チョウセイゴ</t>
    </rPh>
    <rPh sb="3" eb="5">
      <t>ハイシュツ</t>
    </rPh>
    <rPh sb="5" eb="6">
      <t>リョウ</t>
    </rPh>
    <phoneticPr fontId="2"/>
  </si>
  <si>
    <t>基準原単位</t>
    <rPh sb="0" eb="2">
      <t>キジュン</t>
    </rPh>
    <rPh sb="2" eb="5">
      <t>ゲンタンイ</t>
    </rPh>
    <phoneticPr fontId="2"/>
  </si>
  <si>
    <t>基準原単位分母</t>
    <rPh sb="0" eb="2">
      <t>キジュン</t>
    </rPh>
    <rPh sb="2" eb="5">
      <t>ゲンタンイ</t>
    </rPh>
    <rPh sb="5" eb="7">
      <t>ブンボ</t>
    </rPh>
    <phoneticPr fontId="2"/>
  </si>
  <si>
    <t>目標排出量</t>
    <rPh sb="0" eb="2">
      <t>モクヒョウ</t>
    </rPh>
    <rPh sb="2" eb="4">
      <t>ハイシュツ</t>
    </rPh>
    <rPh sb="4" eb="5">
      <t>リョウ</t>
    </rPh>
    <phoneticPr fontId="2"/>
  </si>
  <si>
    <t>排出量削減率</t>
    <rPh sb="0" eb="2">
      <t>ハイシュツ</t>
    </rPh>
    <rPh sb="2" eb="3">
      <t>リョウ</t>
    </rPh>
    <rPh sb="3" eb="5">
      <t>サクゲン</t>
    </rPh>
    <rPh sb="5" eb="6">
      <t>リツ</t>
    </rPh>
    <phoneticPr fontId="2"/>
  </si>
  <si>
    <t>目標調整後排出量</t>
    <rPh sb="0" eb="2">
      <t>モクヒョウ</t>
    </rPh>
    <rPh sb="2" eb="5">
      <t>チョウセイゴ</t>
    </rPh>
    <rPh sb="5" eb="7">
      <t>ハイシュツ</t>
    </rPh>
    <rPh sb="7" eb="8">
      <t>リョウ</t>
    </rPh>
    <phoneticPr fontId="2"/>
  </si>
  <si>
    <t>調整後排出量削減率</t>
    <rPh sb="0" eb="3">
      <t>チョウセイゴ</t>
    </rPh>
    <rPh sb="3" eb="5">
      <t>ハイシュツ</t>
    </rPh>
    <rPh sb="5" eb="6">
      <t>リョウ</t>
    </rPh>
    <rPh sb="6" eb="8">
      <t>サクゲン</t>
    </rPh>
    <rPh sb="8" eb="9">
      <t>リツ</t>
    </rPh>
    <phoneticPr fontId="2"/>
  </si>
  <si>
    <t>目標原単位</t>
    <rPh sb="0" eb="2">
      <t>モクヒョウ</t>
    </rPh>
    <rPh sb="2" eb="5">
      <t>ゲンタンイ</t>
    </rPh>
    <phoneticPr fontId="2"/>
  </si>
  <si>
    <t>目標原単位分母</t>
    <rPh sb="0" eb="2">
      <t>モクヒョウ</t>
    </rPh>
    <rPh sb="2" eb="5">
      <t>ゲンタンイ</t>
    </rPh>
    <rPh sb="5" eb="7">
      <t>ブンボ</t>
    </rPh>
    <phoneticPr fontId="2"/>
  </si>
  <si>
    <t>原単位削減率</t>
    <rPh sb="0" eb="3">
      <t>ゲンタンイ</t>
    </rPh>
    <rPh sb="3" eb="5">
      <t>サクゲン</t>
    </rPh>
    <rPh sb="5" eb="6">
      <t>リツ</t>
    </rPh>
    <phoneticPr fontId="2"/>
  </si>
  <si>
    <t>排出の抑制に係る目標の設定の考え方</t>
    <rPh sb="0" eb="2">
      <t>ハイシュツ</t>
    </rPh>
    <rPh sb="3" eb="5">
      <t>ヨクセイ</t>
    </rPh>
    <rPh sb="6" eb="7">
      <t>カカ</t>
    </rPh>
    <rPh sb="8" eb="10">
      <t>モクヒョウ</t>
    </rPh>
    <rPh sb="11" eb="13">
      <t>セッテイ</t>
    </rPh>
    <rPh sb="14" eb="15">
      <t>カンガ</t>
    </rPh>
    <rPh sb="16" eb="17">
      <t>カタ</t>
    </rPh>
    <phoneticPr fontId="33"/>
  </si>
  <si>
    <t>種類</t>
    <rPh sb="0" eb="2">
      <t>シュルイ</t>
    </rPh>
    <phoneticPr fontId="2"/>
  </si>
  <si>
    <t>特定温室効果ガス換算量</t>
    <rPh sb="0" eb="2">
      <t>トクテイ</t>
    </rPh>
    <rPh sb="2" eb="4">
      <t>オンシツ</t>
    </rPh>
    <rPh sb="4" eb="6">
      <t>コウカ</t>
    </rPh>
    <rPh sb="8" eb="10">
      <t>カンサン</t>
    </rPh>
    <rPh sb="10" eb="11">
      <t>リョウ</t>
    </rPh>
    <phoneticPr fontId="2"/>
  </si>
  <si>
    <t>クレジット備考_1</t>
    <rPh sb="5" eb="7">
      <t>ビコウ</t>
    </rPh>
    <phoneticPr fontId="4"/>
  </si>
  <si>
    <t>特定温室効果ガス削減相当量_合計</t>
    <rPh sb="0" eb="2">
      <t>トクテイ</t>
    </rPh>
    <rPh sb="2" eb="4">
      <t>オンシツ</t>
    </rPh>
    <rPh sb="4" eb="6">
      <t>コウカ</t>
    </rPh>
    <rPh sb="14" eb="16">
      <t>ゴウケイ</t>
    </rPh>
    <phoneticPr fontId="4"/>
  </si>
  <si>
    <t>照明設備 計画期間での実施予定</t>
  </si>
  <si>
    <t>照明設備 詳細</t>
  </si>
  <si>
    <t>再エネ設備 計画期間での実施予定</t>
  </si>
  <si>
    <t>再エネ設備2</t>
  </si>
  <si>
    <t>その他 計画期間での実施予定</t>
  </si>
  <si>
    <t>その他 詳細</t>
  </si>
  <si>
    <t>計画期間での導入予定有無</t>
    <rPh sb="10" eb="12">
      <t>ウム</t>
    </rPh>
    <phoneticPr fontId="7"/>
  </si>
  <si>
    <t>自動車の種別</t>
    <rPh sb="0" eb="3">
      <t>ジドウシャ</t>
    </rPh>
    <rPh sb="4" eb="6">
      <t>シュベツ</t>
    </rPh>
    <phoneticPr fontId="2"/>
  </si>
  <si>
    <t>計画期間での導入予定台数</t>
    <rPh sb="0" eb="2">
      <t>ケイカク</t>
    </rPh>
    <rPh sb="2" eb="4">
      <t>キカン</t>
    </rPh>
    <rPh sb="6" eb="8">
      <t>ドウニュウ</t>
    </rPh>
    <rPh sb="8" eb="10">
      <t>ヨテイ</t>
    </rPh>
    <rPh sb="10" eb="12">
      <t>ダイスウ</t>
    </rPh>
    <phoneticPr fontId="2"/>
  </si>
  <si>
    <t>保有台数</t>
    <rPh sb="0" eb="2">
      <t>ホユウ</t>
    </rPh>
    <rPh sb="2" eb="4">
      <t>ダイスウ</t>
    </rPh>
    <phoneticPr fontId="2"/>
  </si>
  <si>
    <t>合計_計画期間導入予定台数</t>
  </si>
  <si>
    <t>合計_保有台数</t>
  </si>
  <si>
    <t>管理基準等の設定状況</t>
    <rPh sb="0" eb="2">
      <t>カンリ</t>
    </rPh>
    <rPh sb="2" eb="4">
      <t>キジュン</t>
    </rPh>
    <rPh sb="4" eb="5">
      <t>トウ</t>
    </rPh>
    <rPh sb="6" eb="8">
      <t>セッテイ</t>
    </rPh>
    <rPh sb="8" eb="10">
      <t>ジョウキョウ</t>
    </rPh>
    <phoneticPr fontId="2"/>
  </si>
  <si>
    <t>実施状況</t>
    <rPh sb="0" eb="2">
      <t>ジッシ</t>
    </rPh>
    <rPh sb="2" eb="4">
      <t>ジョウキョウ</t>
    </rPh>
    <phoneticPr fontId="2"/>
  </si>
  <si>
    <t>該当
号数
(記載)</t>
    <rPh sb="0" eb="2">
      <t>ガイトウ</t>
    </rPh>
    <rPh sb="3" eb="5">
      <t>ゴウスウ</t>
    </rPh>
    <rPh sb="7" eb="9">
      <t>キサイ</t>
    </rPh>
    <phoneticPr fontId="2"/>
  </si>
  <si>
    <t>内容審査完了日</t>
    <rPh sb="0" eb="2">
      <t>ナイヨウ</t>
    </rPh>
    <rPh sb="2" eb="4">
      <t>シンサ</t>
    </rPh>
    <rPh sb="4" eb="6">
      <t>カンリョウ</t>
    </rPh>
    <rPh sb="6" eb="7">
      <t>ビ</t>
    </rPh>
    <phoneticPr fontId="2"/>
  </si>
  <si>
    <t>職員審査完了日</t>
    <rPh sb="0" eb="2">
      <t>ショクイン</t>
    </rPh>
    <rPh sb="2" eb="4">
      <t>シンサ</t>
    </rPh>
    <rPh sb="4" eb="6">
      <t>カンリョウ</t>
    </rPh>
    <rPh sb="6" eb="7">
      <t>ビ</t>
    </rPh>
    <phoneticPr fontId="4"/>
  </si>
  <si>
    <r>
      <t xml:space="preserve">評価
対象数
</t>
    </r>
    <r>
      <rPr>
        <sz val="8"/>
        <color theme="0" tint="-4.9989318521683403E-2"/>
        <rFont val="HGPｺﾞｼｯｸM"/>
        <family val="3"/>
        <charset val="128"/>
      </rPr>
      <t>(設定済or整備済or実施済or</t>
    </r>
    <r>
      <rPr>
        <sz val="7"/>
        <color theme="0" tint="-4.9989318521683403E-2"/>
        <rFont val="HGPｺﾞｼｯｸM"/>
        <family val="3"/>
        <charset val="128"/>
      </rPr>
      <t>取組予定有)</t>
    </r>
    <rPh sb="0" eb="2">
      <t>ヒョウカ</t>
    </rPh>
    <rPh sb="3" eb="5">
      <t>タイショウ</t>
    </rPh>
    <rPh sb="5" eb="6">
      <t>スウ</t>
    </rPh>
    <phoneticPr fontId="30"/>
  </si>
  <si>
    <t>以降集計用</t>
    <rPh sb="0" eb="2">
      <t>イコウ</t>
    </rPh>
    <rPh sb="2" eb="5">
      <t>シュウケイヨウ</t>
    </rPh>
    <phoneticPr fontId="2"/>
  </si>
  <si>
    <t>削減状況_1号・2号</t>
    <rPh sb="0" eb="2">
      <t>サクゲン</t>
    </rPh>
    <rPh sb="2" eb="4">
      <t>ジョウキョウ</t>
    </rPh>
    <phoneticPr fontId="30"/>
  </si>
  <si>
    <t>削減状況_3号</t>
    <rPh sb="0" eb="2">
      <t>サクゲン</t>
    </rPh>
    <rPh sb="2" eb="4">
      <t>ジョウキョウ</t>
    </rPh>
    <phoneticPr fontId="30"/>
  </si>
  <si>
    <t>2号</t>
  </si>
  <si>
    <t>2号</t>
    <phoneticPr fontId="2"/>
  </si>
  <si>
    <t/>
  </si>
  <si>
    <t>有</t>
    <phoneticPr fontId="2"/>
  </si>
  <si>
    <t>百万円</t>
  </si>
  <si>
    <t>無</t>
  </si>
  <si>
    <t>整備済</t>
  </si>
  <si>
    <t>取組予定有</t>
  </si>
  <si>
    <t>設定済</t>
  </si>
  <si>
    <t>実施済</t>
  </si>
  <si>
    <t>非該当</t>
  </si>
  <si>
    <t>取組予定無</t>
  </si>
  <si>
    <t>－</t>
  </si>
  <si>
    <t>増加</t>
  </si>
  <si>
    <t>-</t>
  </si>
  <si>
    <t>1号</t>
  </si>
  <si>
    <t>1号</t>
    <phoneticPr fontId="2"/>
  </si>
  <si>
    <t>有</t>
  </si>
  <si>
    <t>A</t>
  </si>
  <si>
    <t>削減</t>
  </si>
  <si>
    <t>3号</t>
  </si>
  <si>
    <t>3号</t>
    <phoneticPr fontId="2"/>
  </si>
  <si>
    <t>AA</t>
  </si>
  <si>
    <t>千㎡</t>
  </si>
  <si>
    <t>9時～17時</t>
  </si>
  <si>
    <t>9：00～17：00</t>
  </si>
  <si>
    <t>太陽光発電</t>
  </si>
  <si>
    <t>1号3号</t>
  </si>
  <si>
    <t>東京都港区芝浦一丁目１番１号</t>
  </si>
  <si>
    <t>9:00～17:00</t>
  </si>
  <si>
    <t>人</t>
  </si>
  <si>
    <t>横浜工場</t>
  </si>
  <si>
    <t>代表取締役　宮原　漢二</t>
  </si>
  <si>
    <t>10:00～18:00</t>
  </si>
  <si>
    <t>千m2</t>
  </si>
  <si>
    <t>千km</t>
  </si>
  <si>
    <t>国内クレジット</t>
  </si>
  <si>
    <t>10時～16時</t>
  </si>
  <si>
    <t>横浜市中区山下町33番地</t>
  </si>
  <si>
    <t xml:space="preserve">[基本方針]
・「CO2削減プラン」を作成し、エネルギー使用量を年1%削減する目標を設定し、対策に取り組む
・この目標を達成するため、従来より推移してきた電気使用量の削減など省エネ対策の再徹底を図る
・自動車については、エコドライブの継続的な取り組みと合わせて、ハイブリッドなど二酸化炭素の
　は支出が少ない車種への代替を引き続き推進していく
</t>
  </si>
  <si>
    <t>ウエインズビジネスサービス株式会社</t>
  </si>
  <si>
    <t>横浜市保土ヶ谷区狩場町65　トヨタカローラ神奈川本社ビル内４Ｆ</t>
  </si>
  <si>
    <t>・クールビズやそれに伴う適正な室温設定など全社的に節電に伴う　　　　　　　　・店舗の空調機についてインバーター機など高効率機への代替を促進する
・ＬＥＤ照明への代替への促進など省エネ型設備・機器への代替を促進する</t>
  </si>
  <si>
    <t>・低公害車への代替を促進する
・日常点検励行し定期点検を確実に実施する
・急発進、急停車の禁止などエコドライブの継続実施</t>
  </si>
  <si>
    <t>[主要なエネルギー使用設備の更新等の検討]
①更新の対象となる主要なエネルギー使用設備
・LED照明機器の更なる導入促進、店舗改修時に省エネ型の設備、機器への代替を促進
②上記①の設備を選択した理由
・省エネ効果を高めるとともに、経費節減効果を期待
③設備更新スケジュール・改修時期に合わせて順次行う</t>
  </si>
  <si>
    <t>７８ 洗濯・理容・美容・浴場業</t>
  </si>
  <si>
    <t>J-クレジット</t>
  </si>
  <si>
    <t>9：30～18：00</t>
  </si>
  <si>
    <t>10：00～16：00</t>
  </si>
  <si>
    <t>1号事業者</t>
    <rPh sb="1" eb="2">
      <t>ゴウ</t>
    </rPh>
    <rPh sb="2" eb="5">
      <t>ジギョウシャ</t>
    </rPh>
    <phoneticPr fontId="7"/>
  </si>
  <si>
    <t>2号事業者</t>
    <rPh sb="1" eb="2">
      <t>ゴウ</t>
    </rPh>
    <rPh sb="2" eb="5">
      <t>ジギョウシャ</t>
    </rPh>
    <phoneticPr fontId="7"/>
  </si>
  <si>
    <t>3号事業者</t>
    <rPh sb="1" eb="2">
      <t>ゴウ</t>
    </rPh>
    <rPh sb="2" eb="5">
      <t>ジギョウシャ</t>
    </rPh>
    <phoneticPr fontId="7"/>
  </si>
  <si>
    <t>取組予定無</t>
    <rPh sb="0" eb="1">
      <t>ト</t>
    </rPh>
    <rPh sb="1" eb="2">
      <t>ク</t>
    </rPh>
    <rPh sb="2" eb="4">
      <t>ヨテイ</t>
    </rPh>
    <rPh sb="4" eb="5">
      <t>ナシ</t>
    </rPh>
    <phoneticPr fontId="7"/>
  </si>
  <si>
    <t>【修正記録】</t>
    <rPh sb="1" eb="5">
      <t>シュウセイキロク</t>
    </rPh>
    <phoneticPr fontId="7"/>
  </si>
  <si>
    <t>番号</t>
    <rPh sb="0" eb="2">
      <t>バンゴウ</t>
    </rPh>
    <phoneticPr fontId="7"/>
  </si>
  <si>
    <t>制定/修正日</t>
    <rPh sb="0" eb="2">
      <t>セイテイ</t>
    </rPh>
    <rPh sb="3" eb="6">
      <t>シュウセイビ</t>
    </rPh>
    <phoneticPr fontId="7"/>
  </si>
  <si>
    <t>バージョン番号</t>
    <rPh sb="5" eb="7">
      <t>バンゴウ</t>
    </rPh>
    <phoneticPr fontId="7"/>
  </si>
  <si>
    <t>R01</t>
    <phoneticPr fontId="7"/>
  </si>
  <si>
    <t>計画書提出事業者</t>
    <rPh sb="0" eb="3">
      <t>ケイカクショ</t>
    </rPh>
    <rPh sb="2" eb="3">
      <t>ショ</t>
    </rPh>
    <rPh sb="3" eb="5">
      <t>テイシュツ</t>
    </rPh>
    <rPh sb="5" eb="8">
      <t>ジギョウシャ</t>
    </rPh>
    <phoneticPr fontId="7"/>
  </si>
  <si>
    <t>制定/修正内容  by Noro</t>
    <rPh sb="0" eb="2">
      <t>セイテイ</t>
    </rPh>
    <rPh sb="3" eb="7">
      <t>シュウセイナイヨウ</t>
    </rPh>
    <phoneticPr fontId="7"/>
  </si>
  <si>
    <t>3/17納入の集計表をベースに計画書のビュアーを作成。  【N】</t>
    <rPh sb="4" eb="6">
      <t>ノウニュウ</t>
    </rPh>
    <rPh sb="7" eb="10">
      <t>シュウケイヒョウ</t>
    </rPh>
    <rPh sb="15" eb="18">
      <t>ケイカクショ</t>
    </rPh>
    <rPh sb="24" eb="26">
      <t>サクセイ</t>
    </rPh>
    <phoneticPr fontId="7"/>
  </si>
  <si>
    <t>R02</t>
    <phoneticPr fontId="7"/>
  </si>
  <si>
    <t>工藤係長の指摘で、非公表事業者（260、129）のデータを修正。
026は調整後排出量、129は原油換算エネルギー使用量と調整後排出量を
「環境保全条例施行規則第８９条第６項目ただし書きに該当のため非公表」へ
へ修正した。　バージョンをR02へアップする。　【N】</t>
    <rPh sb="37" eb="40">
      <t>チョウセイゴ</t>
    </rPh>
    <rPh sb="40" eb="43">
      <t>ハイシュツリョウ</t>
    </rPh>
    <rPh sb="48" eb="52">
      <t>ゲンユカンザン</t>
    </rPh>
    <rPh sb="57" eb="60">
      <t>シヨウリョウ</t>
    </rPh>
    <rPh sb="61" eb="64">
      <t>チョウセイゴ</t>
    </rPh>
    <rPh sb="64" eb="66">
      <t>ハイシュツ</t>
    </rPh>
    <rPh sb="66" eb="67">
      <t>リョウ</t>
    </rPh>
    <rPh sb="106" eb="108">
      <t>シュウセイ</t>
    </rPh>
    <phoneticPr fontId="7"/>
  </si>
  <si>
    <t>R03</t>
  </si>
  <si>
    <t>工藤係長の指摘で、任意事業者（014、205、272、277）のデータを修正。
014は任意（3）、205は3号・任意（1）、272と277は任意（1）にCBが表示される
修正した。　バージョンをR03へアップする。　【N】</t>
    <rPh sb="80" eb="82">
      <t>ヒョウジ</t>
    </rPh>
    <rPh sb="86" eb="88">
      <t>シュウセイ</t>
    </rPh>
    <phoneticPr fontId="7"/>
  </si>
  <si>
    <t>任意12号</t>
    <rPh sb="0" eb="2">
      <t>ニンイ</t>
    </rPh>
    <rPh sb="4" eb="5">
      <t>ゴウ</t>
    </rPh>
    <phoneticPr fontId="7"/>
  </si>
  <si>
    <t>任意3号</t>
    <rPh sb="0" eb="2">
      <t>ニンイ</t>
    </rPh>
    <rPh sb="3" eb="4">
      <t>ゴウ</t>
    </rPh>
    <phoneticPr fontId="2"/>
  </si>
  <si>
    <t>計画書シートにU列を挿入（T列は任意列から、任意12号列に変更、U列は任意3号列）
計画【１】!D22のオブジェクト（任意フラグ）は、P10→P12に連動するセルを変更した。P11セルは、計画書U列から抽出。P12は、OR(P10,P11)として、任意12号または任意3号のときTrueとなる</t>
    <rPh sb="0" eb="3">
      <t>ケイカクショ</t>
    </rPh>
    <rPh sb="8" eb="9">
      <t>レツ</t>
    </rPh>
    <rPh sb="10" eb="12">
      <t>ソウニュウ</t>
    </rPh>
    <rPh sb="14" eb="15">
      <t>レツ</t>
    </rPh>
    <rPh sb="16" eb="18">
      <t>ニンイ</t>
    </rPh>
    <rPh sb="18" eb="19">
      <t>レツ</t>
    </rPh>
    <rPh sb="22" eb="24">
      <t>ニンイ</t>
    </rPh>
    <rPh sb="26" eb="28">
      <t>ゴウレツ</t>
    </rPh>
    <rPh sb="29" eb="31">
      <t>ヘンコウ</t>
    </rPh>
    <rPh sb="33" eb="34">
      <t>レツ</t>
    </rPh>
    <rPh sb="35" eb="37">
      <t>ニンイ</t>
    </rPh>
    <rPh sb="38" eb="39">
      <t>ゴウ</t>
    </rPh>
    <rPh sb="39" eb="40">
      <t>レツ</t>
    </rPh>
    <rPh sb="59" eb="61">
      <t>ニンイ</t>
    </rPh>
    <rPh sb="75" eb="77">
      <t>レンドウ</t>
    </rPh>
    <rPh sb="82" eb="84">
      <t>ヘンコウ</t>
    </rPh>
    <rPh sb="94" eb="97">
      <t>ケイカクショ</t>
    </rPh>
    <rPh sb="98" eb="99">
      <t>レツ</t>
    </rPh>
    <rPh sb="101" eb="103">
      <t>チュウシュツ</t>
    </rPh>
    <rPh sb="124" eb="126">
      <t>ニンイ</t>
    </rPh>
    <rPh sb="128" eb="129">
      <t>ゴウ</t>
    </rPh>
    <rPh sb="132" eb="134">
      <t>ニンイ</t>
    </rPh>
    <rPh sb="135" eb="136">
      <t>ゴウ</t>
    </rPh>
    <phoneticPr fontId="7"/>
  </si>
  <si>
    <t>114</t>
  </si>
  <si>
    <t>株式会社東横イン</t>
  </si>
  <si>
    <t>任意12号</t>
  </si>
  <si>
    <t>東京都大田区新蒲田1丁目7番4号</t>
  </si>
  <si>
    <t>代表執行役社長　黒田 麻衣子</t>
  </si>
  <si>
    <t>代表執行役社長　黒田麻衣子</t>
  </si>
  <si>
    <t>任意12号</t>
    <phoneticPr fontId="2"/>
  </si>
  <si>
    <t xml:space="preserve">[基本方針]
〇東横インは、地球温暖化防止対策を積極的に行い、企業の社会的責任を果たす。
〇ビジネスホテルのエネルギー消費量は、宿泊されるお客様の人数や、お客様のご使用方法に左右される事が
　多いが運用のソフト面とハード面を駆使し、お客様の理解のもとエネルギー消費量の削減を図る。
〇エネルギー消費量を2022年度を基準として、原単位で年１％以上の削減を目標を設定し、全体的な
　取り組みを行う。
〇設備機器の更新時に高効率機器を積極的に採用し、省エネを図りCO2排出量の削減を図る。
[主要なエネルギー使用設備の更新等の検討]
①更新の対象となる主要なエネルギー使用設備
　蛍光灯をLEDに順次変更して行く、能力の低下したエアコンを順次省エネ型に取り換える。
②上記①を選択下理由　
　省エネ機器を採用する為、電力の使用量の削減、ビークカットの抑制。
③グリーン電力等の電力供給を行い順次CO2の削減を進める。
</t>
  </si>
  <si>
    <t>株式会社東横イン 環境エネルギー研究所</t>
  </si>
  <si>
    <t>平日　10：00～17：00（祝日を除く）</t>
  </si>
  <si>
    <t>千室あたり
の稼働室</t>
  </si>
  <si>
    <t>客室稼働がエネルギー消費量に影響する為、稼働と連動して総排出量も実質は増加
する。その為、稼働室数1000室単位（数字的に小さくなる為）とした、
原単位でを採用した。
2022年度を基準に排出量は期間内に原単位で年１％以上削減出来るよう努力する。
１．特に運営面での削減対策案の継続的な取込みを行う。
２．設備機器の更新時に省エネ型機器の順次取替えを行う。
３．照明のLED化を図っていますが、100％に近づける順次行う。
４．給湯用灯油ボイラーを高効率ガス給湯器に順次取替えを行う。
５．グリーン電力の供給によりco2の削減を図る。</t>
  </si>
  <si>
    <t>客室及び共用部の照明のLED化を進めていますが、100％に出来るよう努力する。</t>
  </si>
  <si>
    <t>〇経年劣化及び使用期間を超過しているエアコンについて
　順次、高効率エアコンに取り換える。
〇給湯用灯油ボイラーを高効率ガス給湯器に取り換える。
〇グリーン電力を供給し、CO2の削減を図る。</t>
  </si>
  <si>
    <t>1号任意12号</t>
  </si>
  <si>
    <t>228</t>
  </si>
  <si>
    <t>日本舗材株式会社</t>
  </si>
  <si>
    <t>神奈川県横浜市緑区青砥町４１５番地</t>
  </si>
  <si>
    <t>代表取締役　三橋　広樹</t>
  </si>
  <si>
    <t>代表取締役　三橋広樹</t>
  </si>
  <si>
    <t>神奈川県横浜市緑区青砥町415番地</t>
  </si>
  <si>
    <t>［基本方針］　　　　　　　　　　　　　　　　　　　　　　　　　　　　　　　　　　　　　　　　　　　　　　　　　環境保全活動の継続的改善医努め、「環境保全と経済活動の両立」する持続可能な社会の実現に貢献するため、本計画を推進する。　　　　　　　　　　　　　　　　　　　　　　　　　　　　　　　　　　　　　　　　　　　　　　　　　　　1.環境法令、条例等を遵守して、適正な事業活動を推進する。　　　　　　　　　　　　　　　　　　　　　　　　　　　2.環境と資源を大切にし、「地球温暖化対策」及び「循環型社会の構築」を基軸とした環境保全活動を推進する。　　　　　3.事業活動を通じて汚染の防止に努めるとともに、環境負荷の低減を推進する。　　　　　　　　　　　　　　　　　　　4.本計画重点対策の実施。</t>
  </si>
  <si>
    <t>http://nihonhozai.jp/kankyo</t>
  </si>
  <si>
    <t>日本舗材株式会社　横浜工場１F</t>
  </si>
  <si>
    <t>８時から１７時</t>
  </si>
  <si>
    <t>当事業所は製造数量が変動することによりCO2排出量が増減するため、排出量としての目標は不確定要素が多く設定が難しい。したがって原材料及び製造温度の管理、デマンド制御による使用電力の抑制を行うとともに、照明・空調・事務機器などの製造に直接関係しないところでの管理を行いCO2排出量の削減をはかる。</t>
  </si>
  <si>
    <t>カ－ボンニュ－トラル都市ガス</t>
  </si>
  <si>
    <t>２０２３年５月フォ－ムド発生装置の設置、合材を中温化（温度低減）することにより、製造時の省エネルギ－及びCO2排出量の削減をはかる。</t>
  </si>
  <si>
    <t>冷凍機無し</t>
  </si>
  <si>
    <t>冷凍機・ボイラ－・ヒ－トポンプ無し</t>
  </si>
  <si>
    <t>ボイラ－無し</t>
  </si>
  <si>
    <t>315</t>
  </si>
  <si>
    <t>株式会社扇島パワー</t>
  </si>
  <si>
    <t>神奈川県横浜市鶴見区扇島2番1</t>
  </si>
  <si>
    <t>代表取締役社長　堀　哲也</t>
  </si>
  <si>
    <t xml:space="preserve">当社は天然ガスを燃料とする、クラス最高レベルの高効率ガスタービンコンバインドサイクルによる発電を行っています。
電力安定供給の観点から、発電電力量の調整による温室効果ガス排出削減は困難ですので、技術的かつ経済的に可能な範囲で、エネルギー使用の合理化に関する取り組みを推進します。
これにより、発電設備運転時間から想定される効率劣化と、運転計画に見合うエネルギー消費原単位の維持を図り、LNG火力発電所ベンチマークを上回ることを目標とします。
【具体的な取組み方針】
①エネルギー管理組織を定め、PDCAサイクルによる継続的運用を実施します。
②発電設備の定期検査及び劣化部品交換等を計画的に行い、高効率発電を維持します。
③更なる省エネを目指し、新技術の模索、改善提案活動、社員教育等を行い、継続的改善を推進します。
</t>
  </si>
  <si>
    <t>神奈川県横浜市鶴見区扇島２番１</t>
  </si>
  <si>
    <t>9:00～17:30（土日、祝祭日除く）</t>
  </si>
  <si>
    <t>百万kWh</t>
  </si>
  <si>
    <t>1，排出目標値
当社は、天然ｶﾞｽを燃料とするｸﾗｽ最高ﾚﾍﾞﾙの高効率ｶﾞｽﾀｰﾋﾞﾝｺﾝﾊﾞｲﾝﾄﾞｻｲｸﾙによる発電を行っており、設備改造による温室効果ｶﾞｽ排出削減は困難ですので、技術的かつ経済的に可能な範囲で、ｴﾈﾙｷﾞｰ使用の合理化に関する取り組みを推進します。
目標値については、ｶﾞｽﾀｰﾋﾞﾝ運転時間に伴う設備劣化から想定される効率低下と、電力需要の変化に伴う運転計画によるエネルギー消費原単位から設定し、状況を定期的に把握しつつ適切に管理していきます。
2，その他達成目標値設定
温室効果ガス排出量及び排出原単位の目標達成に加え、省エネ法に規定する電力供給業者ベンチマークを上回ることを目標とします。
　　火力発電効率Ａ指標1.00以上（LNG火力発電所効率48%以上）
　　火力発電効率Ｂ指標44.3%以上</t>
  </si>
  <si>
    <t>タービン建屋の蛍光灯のLED化（2023年度～2025年度）
・上記により、11.8t-CO2/年の削減予定</t>
  </si>
  <si>
    <t>318</t>
  </si>
  <si>
    <t>富士フイルムビジネスイノベーション株式会社</t>
  </si>
  <si>
    <t>東京都港区赤坂９丁目７番３号</t>
  </si>
  <si>
    <t>代表取締役社長・CEO 浜 直樹</t>
  </si>
  <si>
    <t>[基本方針]
　弊社では、富士フイルムホールディングスで掲げられた「Sustainable Value Plan 2030」に基づき、温室効果
　ガス排出量削減に取り組んでいます。これらにより 「温室効果ガス排出量を2030年度までに2019年度比で50％
　削減する」という目標を掲げています。
[主要なエネルギー使用設備の更新等の検討]
　照明設備の蛍光灯器具からLED器具への交換を行い温室効果ガスの削減を計画しています。
　また、きめ細かな設備の運用改善、従業員の省エネルギーの啓発を行い意識を高めることで、計画を達成できるよう
　進めていきます。</t>
  </si>
  <si>
    <t>横浜みなとみらい事業所 3階 受付</t>
  </si>
  <si>
    <t>神奈川県横浜市西区みなとみらい6-1</t>
  </si>
  <si>
    <t>照明設備を蛍光灯器具からLED器具への交換を行い温室効果ガスの削減を計画しています。
また、空調設備の運用改善を行い計画を達成できるよう進めていきます。</t>
  </si>
  <si>
    <t>・照明器具更新（LED化）
　事務エリアの蛍光灯器具24,000台をLED器具へ交換</t>
  </si>
  <si>
    <t>320</t>
  </si>
  <si>
    <t>佐川急便株式会社</t>
  </si>
  <si>
    <t>京都府京都市南区上鳥羽角田町68番地</t>
  </si>
  <si>
    <t>代表取締役　本村　正秀</t>
  </si>
  <si>
    <t xml:space="preserve">
1.排出ガスによる地球温暖化、大気汚染を防止するため、輸送の効率化、低公害車の導入、エコドライブの実践を推進し、環境保全のための継続的な改善を図ります。 
2.省資源・省エネルギー・3R※を推進し、循環型社会構築のために、その取り組みに対する改善、企画、提案をします。※Reduce（リデュース）、Reuse（リユース）、Recycle（リサイクル） 
3.環境関連法規制、条例、協定及びその他の要求事項を順守し、環境負荷の低減、環境汚染の防止に努めます。 
4.環境教育、啓発活動を通じて全従業員に本方針を周知し、環境活動を推進します。 
さらに広く一般に本方針並びに当社の環境活動に関する情報を提供します。 
5.環境目的、環境目標を定め、定期的に見直すことにより、環境マネジメントシステムの継続的な改善に努めます。</t>
  </si>
  <si>
    <t>本社(西日本)安全推進課</t>
  </si>
  <si>
    <t>大阪市此花区島屋4-4-51</t>
  </si>
  <si>
    <t>8：30～17：30（土日祭日を除く）</t>
  </si>
  <si>
    <t>基準年度より1年1％、3年3％を目標設定とする。
目標達成に向け、下記取り組みを実施する。
・環境対応車の導入（ＥＶ車、ハイブリッド車など）
・サービスセンターの設置
・モーダルシフトの推進
・大型集約施設の運営
・エコ安全ドライブの実践</t>
  </si>
  <si>
    <t>321</t>
  </si>
  <si>
    <t>株式会社サイゼリヤ</t>
  </si>
  <si>
    <t>埼玉県吉川市旭２番地５</t>
  </si>
  <si>
    <t>代表取締役　正垣泰彦</t>
  </si>
  <si>
    <t>[基本方針]
地球温暖化対策の重要性を踏まえ、事業所から排出される温室効果ガスの削減を図るため、社内の責任者と担当者を明確にし、計画的かつ持続的に取組みを実施する。
・機器・設備の効率改善に必要な計測、保守、点検を行う
・温室効果ガス削減に寄与する設備改修を積極的に行う
・取組方針や評価について、必要に応じ見直しを行う</t>
  </si>
  <si>
    <t>サイゼリヤ吉川本社受付</t>
  </si>
  <si>
    <t>平日９時～１７時</t>
  </si>
  <si>
    <t>基準年度は、新型コロナの影響により、各事業所で営業時間短縮、来客数減少が発生していたため、排出量が異常に減少した数値となっている。
第1年度はその影響が大部分無くなるため、排出量増加を抑えるのは困難と判断。（1％の増加で抑えることを目標）
第2年度からは年1％削減を目指し、3年間で計1％の削減目標と設定した。
（事業所数が基準年度と同じ、且つ気候が平年並みであることを前提）</t>
  </si>
  <si>
    <t>蛍光灯器具のLED化、既存LEDの更新。</t>
  </si>
  <si>
    <t>空調機器、換気設備、冷蔵冷凍設備機器、調理機器の更新など。</t>
  </si>
  <si>
    <t>322</t>
  </si>
  <si>
    <t>日本通運株式会社</t>
  </si>
  <si>
    <t>横浜市中区尾上町5-78</t>
  </si>
  <si>
    <t>横浜支店　支店長　　東　順治</t>
  </si>
  <si>
    <t>代表取締役社長　　堀切　智</t>
  </si>
  <si>
    <t>東京都千代田区神田和泉町２番地</t>
  </si>
  <si>
    <t>[基本方針]
日本通運グループ環境憲章
＜基本理念＞
企業の社会的、公共的使命を自覚し、「良き企業市民」として環境経営を実勢することにより、地球環境保全に積極的に貢献する。[主要なエネルギー使用設備の更新等の検討]
①更新の対象となる主要なエネルギー使用設備
　・牽引・超大型・大型・中型・普通（GVW7.5t以上）…重量車燃費基準達成車
　・普通（車両総重量3.5ｔ以上5ｔ未満）…ハイブリッド　　※ルートバン…ディーゼル車
②上記①の設備を選択した理由
　地球温暖化防止、生物多様性の保全、循環型社会の構築等に取り組むため。
③設備更新スケジュール
　当社では、基準耐用年数に達した車両より順次代替していく。</t>
  </si>
  <si>
    <t>日本通運株式会社横浜支店</t>
  </si>
  <si>
    <t>神奈川県横浜市中区尾上町5-78</t>
  </si>
  <si>
    <t>８：３０～１７：３０（平日）</t>
  </si>
  <si>
    <t>省エネ法におけるエネルギー使用の合理化に関する輸送事業者の判断基準に基づいた年平均1％以上削減としている。
新規導入車両については、環境配慮車両を積極的に導入するのと共にエコドライブやアイドリングストップなどをデジタルタコグラフによるデータ管理や教育の徹底等により実施する。</t>
  </si>
  <si>
    <t>324</t>
  </si>
  <si>
    <t>株式会社カメガヤ</t>
  </si>
  <si>
    <t>神奈川県横浜市港北区新横浜3-9-18
新横浜TECHビルA館8階</t>
  </si>
  <si>
    <t>代表取締役  亀ヶ谷　博之</t>
  </si>
  <si>
    <t>神奈川県横浜市港北区新横浜3-9-18新横浜TECHビルA館8階</t>
  </si>
  <si>
    <t>[基本方針]
既存設備を高効率設備に更新し、エネルギー使用量の効率化を図る。
同時に老朽設備についても最新機器への更新を図っていく。</t>
  </si>
  <si>
    <t>株式会社カメガヤ TECHﾋﾞﾙｵﾌｨｽ</t>
  </si>
  <si>
    <t>神奈川県横浜市港北区新横浜3-9-18 新横浜TECHﾋﾞﾙA館 8F</t>
  </si>
  <si>
    <t>坪</t>
  </si>
  <si>
    <t>省ｴﾈ法にて5年で5%以上の削減を目指す為、それに準じて今回3年で3%を設定。
店舗の増加に伴い排出量は増える見通しだが、原単位での削減を目指す考え。
具体的な対策としては、
①高効率空調設備の導入→毎年度1～4拠点で導入を行っていく予定。
②高効率照明設備の導入→2025年度を目標に導入を完了させる、初期に導入したLEDから高効率LEDへ更新を行う。</t>
  </si>
  <si>
    <t>LED照明：2025年度を目標に対処可能な全拠点での導入を完了させ、初期に導入したLEDから高効率LEDへ更新を行う。</t>
  </si>
  <si>
    <t>・BEMS（デマンド制御、温度制御、スケジュール制御）15店舗に採用している。
・高効率空調更新2025年度までに4店舗予定。
・外壁の断熱塗装2025年度までに3店舗予定。
・太陽光発電設備を毎年度1店舗設置予定。</t>
  </si>
  <si>
    <t>325</t>
  </si>
  <si>
    <t>日本マクドナルド株式会社</t>
  </si>
  <si>
    <t>東京都新宿区西新宿六丁目５番１号</t>
  </si>
  <si>
    <t>代表取締役社長兼CEO　日色　保</t>
  </si>
  <si>
    <t>代表取締役社長兼CEO　日色 保</t>
  </si>
  <si>
    <t>省エネ機器の導入（冷凍・冷蔵機器）エアコン新規入替え（順次）</t>
  </si>
  <si>
    <t>日本マクドナルド㈱　本社 サステナビリティ＆ESG部　03-6911-5750</t>
  </si>
  <si>
    <t xml:space="preserve">東京都新宿区西新宿6-5-1　新宿アイランドタワー </t>
  </si>
  <si>
    <t>10:30～16:00（予約を前提とする）</t>
  </si>
  <si>
    <t>万回</t>
  </si>
  <si>
    <t>基準年度から毎年1％削減を目標とする</t>
  </si>
  <si>
    <t>照明機器の老朽化に伴う順次入れ替え</t>
  </si>
  <si>
    <t>直営店舗でテスト設置を検討</t>
  </si>
  <si>
    <t>326</t>
  </si>
  <si>
    <t>セントラルスポーツ株式会社</t>
  </si>
  <si>
    <t>東京都中央区新川1-21-2茅場町ﾀﾜｰ</t>
  </si>
  <si>
    <t>代表取締役　社長　　後藤　聖治</t>
  </si>
  <si>
    <t>[基本方針]①今後ｴﾈﾙｷﾞｰ管理については、本社店舗開発部内に担当者を置き、
　各事業所責任者(店長)を委員に任じ、
　取り組み方針、及び基準を定めて、実態の把握、及び分析と改善を定期的におこなう。
　上記結果を各事業所内のｽﾀｯﾌに周知させ、無駄の排除につとめる。
②教育、啓蒙、を実施し日常管理並びに施設の維持保全関連のﾚﾍﾞﾙｱｯﾌﾟを図る。
③各事業所情報（ﾌﾟｰﾙ、風呂、等の各種測定記録及びｴﾈﾙｷﾞｰ記録）の統一整理他、及び保管の改善に
　より、合理的かつ的確なエネルギー使用量削減を計る。</t>
  </si>
  <si>
    <t>セントラルスポーツ株式会社　店舗開発部　</t>
  </si>
  <si>
    <t>東京都中央区新川1-21-2茅場町タワー</t>
  </si>
  <si>
    <t>営業日　10:00～5：30</t>
  </si>
  <si>
    <t>国の目標値を目標に設定</t>
  </si>
  <si>
    <t>電気保安協会に委託</t>
  </si>
  <si>
    <t>設定温度順守</t>
  </si>
  <si>
    <t>水風呂用チラー</t>
  </si>
  <si>
    <t>温水用ヒーター</t>
  </si>
  <si>
    <t>温水用ヒーター等の定期整備</t>
  </si>
  <si>
    <t>327</t>
  </si>
  <si>
    <t>コナミスポーツ株式会社</t>
  </si>
  <si>
    <t>東京都品川区東品川4-10-1</t>
  </si>
  <si>
    <t>代表取締役社長　室田 健志</t>
  </si>
  <si>
    <t>[基本方針]
・管理標準に基づき各施設の日々のエネルギ管理の実施
・老朽化機器の高効率機器への更新
・LEDへの全館更新
[主要なエネルギー使用設備の更新等の検討]
①更新の対象となる主要なエネルギー使用設備
 ・空調機器　・ボイラー
②上記①の設備を選択した理由
　電気・ガス消費量が大きいため
③設備更新スケジュール
　2025年度までに老朽化機器の更新を計画してゆく</t>
  </si>
  <si>
    <t>https://www.konami.com/socialsupport/ja/environmental/globalwarming.html</t>
  </si>
  <si>
    <t>排出量基準値を年平均で1％以上削減し、目標年度において3％の削減率とする。</t>
  </si>
  <si>
    <t xml:space="preserve">・照明器具のLED化の検討を進める     </t>
  </si>
  <si>
    <t xml:space="preserve">・コージェネ機器導入及び更新の検討を進める       　　　　　　　　　　　　　　　　　　　
・プール空調機へのインバーター導入の検討を進める     　　　　　　　　　　　　　　　
                                                                                                  </t>
  </si>
  <si>
    <t>328</t>
  </si>
  <si>
    <t>株式会社ティップネス</t>
  </si>
  <si>
    <t xml:space="preserve">東京都千代田区四番町５番地６
日テレ四番町ビル１号館３階	</t>
  </si>
  <si>
    <t>代表取締役社長　岡部　智洋</t>
  </si>
  <si>
    <t>東京都千代田区四番町５番地６
日テレ四番町ビル１号館３階</t>
  </si>
  <si>
    <t>[基本方針]
地球温暖化対策推進における基本方針として、省エネ法対応と連動して全社的にCO2削減のためのエネルギー削減計画を推進し、CO2の排出量および原単位について、対前年度比で年1％の削減目標を掲げる。　
[主要なエネルギー使用設備の更新等の検討]
①更新の対象となる主要なエネルギー使用設備
空調設備および給湯用真空式温水ヒーター、照明設備の更新。
②上記①の設備を選択した理由
エネルギー使用割合が多い為
③設備更新スケジュール
2023年度までに実施予定</t>
  </si>
  <si>
    <t>株式会社ティップネス　開発部</t>
  </si>
  <si>
    <t>AM10:00～PM5:00（土日・祝日を除く）</t>
  </si>
  <si>
    <t>地球温暖化対策推進における基本方針として、省エネ法対応と連動して全社的にCO2削減のためのエネルギー削減計画を推進し、CO2の排出量および原単位について、対前年度比で年1％の削減目標を掲げる。　
【施策】
・照明の間引き・消灯徹底および熱源設備の適正な運転台数、運転時間および設定温度の管理における運用改善による省エネ・節電行動を実施する。
・「エネルギー管理委員会」により毎月の年度計画の達成状況を確認し、更新計画の策定および従業員への社員教育等を実施する。</t>
  </si>
  <si>
    <t>329</t>
  </si>
  <si>
    <t>西濃運輸株式会社</t>
  </si>
  <si>
    <t>岐阜県大垣市田口町１番地</t>
  </si>
  <si>
    <t>取締役社長　小寺　康久</t>
  </si>
  <si>
    <t>１．エネルギー使用量（燃費改善）に関する目標
　　エネルギー使用に係る原単位（営業所に関する）については、年平均1%以上の改善を目標とする。
２．エコ安全ドライブの徹底に関する方針
　・各支店ごとの燃費実績を毎月公表
　・エコ安全ドライブ優秀者を毎月社内壁新聞とホームページにて公開
　・アイドリング防止のために、カールコードキーを全乗務員が携行
３．車両に関する方針
　・ハイブリッド車の導入
　・大型トラック全車両にエコタイヤ、導風板を導入</t>
  </si>
  <si>
    <t>西濃運輸株式会社　総務課</t>
  </si>
  <si>
    <t>平日午前８時～午後５時</t>
  </si>
  <si>
    <t>排出量削減のために、社内にて「エコ安全ドライブ」の推進を行い、燃費を改善し燃料使用量の削減に努める。
毎年、1%の削減を目標とし、3年間継続した場合の目標設定</t>
  </si>
  <si>
    <t>330</t>
  </si>
  <si>
    <t>株式会社ゼンショーホールディングス</t>
  </si>
  <si>
    <t>東京都港区港南2-18-1 
JR品川イーストビル</t>
  </si>
  <si>
    <t>代表取締役社長　小川　賢太郎</t>
  </si>
  <si>
    <t>東京都港区港南2-18-1　JR品川イーストビル</t>
  </si>
  <si>
    <t xml:space="preserve">[基本方針]
｢ゼンショーグループ環境方針｣(平成18年6月策定)
Ⅰ."MOTTAINAI"の精神を尊重し、リデュース・リユース・リサイクルを推進し、廃棄物を削減します。
Ⅱ.新設・改良する店及び工場は、省エネルギー・省資源の設備・資材等を順次導入し、
　 環境保全型施設への転換を推進します。
Ⅲ.法規制およびゼンショーグループの合意したその他の要求事項を順守します。
Ⅳ.環境方針に対する意識向上を図るため、全従業員・お取引先様を含めたゼンショーグループに
　 携わる全ての人々に教育・啓蒙活動を推進します。
Ⅴ.この方針は広く公開し、全世界の人々との積極的なコミュニケーションを推進します。
　　横浜市温暖化対策計画は上記の｢Ⅱ｣に該当。
主要なエネルギー使用設備の更新の方向性
　①店内、外灯の電球、空調機器を省エネタイプに変更。
  ②上記①の設備を選択した理由：  電気使用占有率が高いため
  ③設備更新スケジュール　　：　新規開店時・店舗リニューアルは5店舗/年度内）
</t>
  </si>
  <si>
    <t>グループ建設本部　グループ保全部</t>
  </si>
  <si>
    <t>東京都港区港南2-18-1　JR品川イーストビル８Ｆ受付</t>
  </si>
  <si>
    <t>月曜日から金曜日(国民の祝日　年末年始は除く）9：00～16：00</t>
  </si>
  <si>
    <t xml:space="preserve">
1・機器の計画的更新を推進することで省エネ機器への交換促進を推進。
　　最低年1％以上の改善を推進する。
2・空調機の温度設定等店舗の状態を
    モニタリングするシステムを導入し適正化を図る。</t>
  </si>
  <si>
    <t xml:space="preserve">店舗内・駐車場のLED化については概ね終了。
点検と更新を推進。
</t>
  </si>
  <si>
    <t>設備別に対応年数を設定し、
計画的更新を推進することで老朽設備の更新促進。</t>
  </si>
  <si>
    <t>332</t>
  </si>
  <si>
    <t>株式会社ビック・ライズ</t>
  </si>
  <si>
    <t>横浜市青葉区柿の木台1番地16</t>
  </si>
  <si>
    <t>代表取締役　中嶋　哲夫</t>
  </si>
  <si>
    <t>代表取締役　中嶋哲夫</t>
  </si>
  <si>
    <t>・新規出店時、インバーター冷凍機の導入
・既存店舗の改装時、インバーター冷凍機の導入
・既存店舗のLED化の推進</t>
  </si>
  <si>
    <t>株式会社ビック・ライズ　本社</t>
  </si>
  <si>
    <t>横浜市青葉区荏田北一丁目5番1</t>
  </si>
  <si>
    <t>・新店出店時、改装時にインバーター冷凍機の導入、照明器具のLED化を推進し目報の数値に削減できるように努める。</t>
  </si>
  <si>
    <t>・六角橋店にてLED化を2025年までに予定している。</t>
  </si>
  <si>
    <t>・2025年までに既存店(2店舗)の改装工事を予定している
　改装時にインバーター冷凍機の導入、LED化予定</t>
  </si>
  <si>
    <t>333</t>
  </si>
  <si>
    <t>オーケー株式会社</t>
  </si>
  <si>
    <t>神奈川県横浜市西区みなとみらい6-3-6</t>
  </si>
  <si>
    <t>代表取締役社長　二宮　涼太郎</t>
  </si>
  <si>
    <t>基本方針]
オーケーの経営方針、「高品質・Every Low Price」に基づき、地球環境に対しても地球にやさしい店舗運営を
心がけ、CO2の排出削減に取り組んでおります。
(1)店舗運営における、ゴミ排出の削減レジ袋の有償化によりCO2の削減を行う
(2)使用電力の効率化を図り、無駄な電力消費を抑え、CO2の削減を行う
(3)設備更新に当っては、省エネ型への転換を図り、CO2の削減を行う</t>
  </si>
  <si>
    <t>オーケー株式会社　本社</t>
  </si>
  <si>
    <t>8:00～16:00</t>
  </si>
  <si>
    <t>BANDS(エネルギー自動制御システム）導入、パナソニック温度管理システムの導入、バックヤードの冷蔵庫のスウィングドアの設置、売場冷ケースのナイトカーテン設置等によるCO2排出量の削減効果はかなり大きく、横浜市内の対象店舗については上記全ての導入・設置が完了しております。導入・設置後はエネルギー使用量並びにCO2排出量の大幅な削減に成功しており、今後もこれらの運用を継続して行うことで省エネに努めます。1％削減を目標値として設定します。</t>
  </si>
  <si>
    <t>351</t>
  </si>
  <si>
    <t>株式会社サンジェルマン</t>
  </si>
  <si>
    <t>神奈川県横浜市港北区新羽町688</t>
  </si>
  <si>
    <t>代表取締役社長　濱埜　直人</t>
  </si>
  <si>
    <t>私たちは自然・社会・人間の多様性に価値を認め、お客様に信頼されるブランドを生み出し、育て、
高めていくことをミッションとして定める。
私たちは健全で豊かな環境が将来の世代に引き継がれるよう、生物多様性を保全し、より良い環境の
創造に向けた取り組みを行っていく。
私たちは行動指針に基づき、事業活動を行うすべての国や地域において良識ある企業市民として
行動し、企業活動と環境の調和を図っていく。</t>
  </si>
  <si>
    <t>横浜工場　事業支援部</t>
  </si>
  <si>
    <t>神奈川県横浜市港北区新羽町688番地</t>
  </si>
  <si>
    <t>平日9：00～18：00</t>
  </si>
  <si>
    <t>横浜工場におけるエネルギー使用量抑制を中心としてCO₂排出量を年平均
５％削減する。
引き続き、冷暖房の設定温度の管理徹底、事務所および共用エリア（会議室、休憩室、更衣室等）の不使用箇所の消灯、非稼働設備の電源オフといった節電活動を継続する一方で、コロナ禍の影響で実施が遅れていた照明設備のLED化や一部設備の更新によってエネルギー効率改善を図りCO₂排出量抑制に資する対応を進める。            　　　　　　　</t>
  </si>
  <si>
    <t>横浜工場の照明設備更新（LED化）</t>
  </si>
  <si>
    <t>横浜工場一部エリアの空調設備更新</t>
  </si>
  <si>
    <t>353</t>
  </si>
  <si>
    <t>ソフトバンク株式会社</t>
  </si>
  <si>
    <t>東京都港区海岸一丁目7番1号</t>
  </si>
  <si>
    <t>代表取締役 社長執行役員 兼 CEO
宮川　潤一</t>
  </si>
  <si>
    <t>代表取締役 社長執行役員 兼 CEO　宮川　潤一</t>
  </si>
  <si>
    <t>私たちは、地球環境の保全が世界共通の重要課題であると同時に、企業市民としてのソフトバンクと、それを構成する私たち社員一人ひとりの責務でもあると考えています。
こうした認識のもと、2007年8月に「環境行動指針」を定め、環境保全への体系的な取り組みを推進しています。
ソフトバンク株式会社（以下「弊社」という）は、電気通信事業を通して地球環境の維持・保全に積極的に取り組み、持続可能な社会の継続的発展に貢献します。
弊社は、事業活動の推進において、環境保全に関する諸法規およびその他の要求事項を遵守します。
弊社は、環境マネジメントシステムにより、事業活動における環境負荷を低減して行くため、省エネルギー、省資源、廃棄物削減等について環境目標を設定し、継続的な改善に努めます。
弊社は、事業用機器や物品の調達に当たり、環境にやさしいグリーン調達を推進します。
弊社は、環境負荷低減に資するネットワーキング技術の開発やネットワーキングサービスの提供に努め、社会全体の省エネルギー化に貢献します。
弊社は、社員への環境教育に努めるとともに、弊社の環境に関する情報を社内外へ公表し、コミュニケーションを図ります。</t>
  </si>
  <si>
    <t>東京都港区海岸一丁目7番1号　東京ﾎﾟｰﾄｼﾃｨ竹芝ｵﾌｨｽﾀﾜｰ</t>
  </si>
  <si>
    <t>Gbps</t>
  </si>
  <si>
    <t>今後弊社の携帯電話ユーザが増加すると、トラフィック増加のため、1局あたりの排出量の増加が予想されます。また、3G基地局からLTE基地局・5G基地局への移行により、従来より1局あたりの消費が増えると推定しています。
原単位削減に取り組みますが、上記事由から使用量が増加傾向になると想定しております。
※弊社は通信事業者であり、通信設備が主な電力消費設備である。そのため通信設備の電力消費に関連性が深い原単位分母として、ネットワークセンター設備では固定トラヒック(Gbps)またはモバイルトラフィック(Gbps)またはその合算トラフィック(Gbps)を指標とし、基地局では基地局トラヒック(Gbps)を指標とする。
これらの設備種類別にCO2排出量を分子、指標を分母として、CO2排出量に基づく原単位を算出し、基準年度と比較する。</t>
  </si>
  <si>
    <t>354</t>
  </si>
  <si>
    <t>株式会社ヤマダデンキ</t>
  </si>
  <si>
    <t>群馬県高崎市栄町1-1</t>
  </si>
  <si>
    <t>代表取締役　上野 善紀</t>
  </si>
  <si>
    <t>[基本方針]
○環境問題は早急に取り組むべき人類共通の重大な課題であると認識し、省エネルギー・リサイクル等の活動に積極的に取り組みます。
○具体的な取り組み
　・省エネマニュアルの作成及び実行
　・省エネ勉強会の実施
　・事業所ごとにエネルギーの見える化システムの導入
　・空調制御装置等の省エネ機器の導入
　・店舗基本照明のLEDへの更新計画（Ｈｆ、ＦＬＲの蛍光灯をＬＥＤに更新）
　　更新設備の選定理由は消費電力が50％程度削減できる見込みであり、かつ費用・品質面で優れているものを選定した。
○計画期間
　設備の更新に関しては平成28年度より検討を開始し、平成29年度に実行計画の社内承認を
　取得した後に実施中。</t>
  </si>
  <si>
    <t>株式会社ヤマダホールディングス 総務部</t>
  </si>
  <si>
    <t>積極的に省エネ推進をしてきている。
3年間で1％以上の削減を目標とした。</t>
  </si>
  <si>
    <t>・店舗基本照明の調光装置の設定変更（照明反射板設置）及び間引き点灯
・照明点灯時間抑制のためのタイマー化</t>
  </si>
  <si>
    <t xml:space="preserve">・デマンド・スケジュール・温度による空調運転管理
・事業所のエネルギーの見える化
・省エネ勉強会の実施
</t>
  </si>
  <si>
    <t>370</t>
  </si>
  <si>
    <t>ケネディクス・オフィス投資法人</t>
  </si>
  <si>
    <t>東京都千代田区内幸町二丁目１番６号</t>
  </si>
  <si>
    <t>執行役員　桃井 洋聡</t>
  </si>
  <si>
    <t>当社は、地球環境保全に積極的に取組み、次世代へ継承していくことが重要な責務であると認識し地域社会の発展に貢献し、エネルギーの使用の合理化および温室効果ガスの排出低減を図るため、省エネルギーの目標と実績の対比、問題点とその対策方法の確認およびその他省エネ推進に関する事項を議題とした省エネ対策検討委員会を定期的に開催しており、今後も継続的に行う。
また、各物件のプロパティマネジメント会社、ビルマネジメント会社と連携し、環境の保全（温室効果ガス排出抑制）に努める。</t>
  </si>
  <si>
    <t>ケネディクス不動産投資顧問株式会社　オフィス・リート本部</t>
  </si>
  <si>
    <t>東京都千代田区内幸町2-1-6　日比谷パークフロント</t>
  </si>
  <si>
    <t>省エネ法では、原油換算したエネルギー総使用量において総稼動床面積を母数に、エネルギーの使用に係る原単位を設定し、原単位が目標ラインを5年度間の平均で99％を下回る目標を掲げている。
地球温暖化対策計画においても年間1％の排出量削減を目標値と設置し、計画期間の3年間での削減率として3％を目標値として設定した。</t>
  </si>
  <si>
    <t>以前より共用部・専有部照明設備のLED化を継続して進めており、残る照明設備をLED化することで、省エネおよび低炭素化を推進していく。
2023年度～2025年度にかけて未更新物件の照明設備LED化工事を予定している。</t>
  </si>
  <si>
    <t>以下の設備の老朽化に伴い、順次計画的に更新していくことで、省エネ性も向上する。
 ・受変電設備更新：1物件予定（2024年度）</t>
  </si>
  <si>
    <t>371</t>
  </si>
  <si>
    <t>三菱食品株式会社</t>
  </si>
  <si>
    <t>東京都文京区小石川1-1-1</t>
  </si>
  <si>
    <t>代表取締役         京谷   裕</t>
  </si>
  <si>
    <t>代表取締役 京谷　裕</t>
  </si>
  <si>
    <t>私ども三菱食品株式会社は、
「暮らしの確かさと社会の豊かさを守り、未来へ手渡すために、食流通の最適化に取り組み、環境の保全に努めるとともに、持続可能な社会の実現を目指します」と云う弊社環境基本方針の下、「入荷―保管－流通加工―出荷－配送」と云う一連の事業活動において、エネルギー使用の合理化等を行うことにより、また、設置設備の適切な運用等により地球温暖化対策の推進に努めて参ります。
【設備維持管理】
 設置設備の維持管理を行うに当たり、定期点検の実施はもとより、日次における設備チェックを行い、
 関連数値の計測、記録を行い、設置設備が良好に運転できる環境をつくるよう設備の維持に努めます。
【設備新設・更新の方針】
 設置設備の新設、更新を行う場合は、従前よりもエネルギー使用効率がよいものを選定するよう努めます。
【従業員教育の方針】
 拠点内で使用するエネルギー使用量を記録、分析し、適切に従業員に対して周知を行い、地球温暖化対応の推進に努めます。</t>
  </si>
  <si>
    <t>SCM統括 SCM統括オフィス</t>
  </si>
  <si>
    <t>平日 9:00 ～ 17:30</t>
  </si>
  <si>
    <t>2022年度より弊社が受電契約主となっている拠点に環境配慮型電力を採用したため、基礎CO2排出量、調整後CO2排出量ともには過去実績に比して減少した。
2023年度以降は2022年度実績が基準値となるため、機器管理や節電活動を重ねることが主要措置となると判断。
省エネ法で定められた原単位の年平均1％改善を参考とし、本計画に於いてもCO2排出量の年平均1％削減を行い、目標年度でも基準年度比3％削減を目指す。</t>
  </si>
  <si>
    <t>本社にサステナビリティ専任部署を設置。会社として地球温暖化対応を行っている。</t>
  </si>
  <si>
    <t>管理標準の見直しも検討致し度い。</t>
  </si>
  <si>
    <t>対象拠点が24時間稼働のため、不要区画の消灯徹底に留意し、行動している。</t>
  </si>
  <si>
    <t>設備運転と温度管理はシステム制御されている。</t>
  </si>
  <si>
    <t>適宜実施しているが、管理基準の策定が課題と思料。</t>
  </si>
  <si>
    <t>374</t>
  </si>
  <si>
    <t>地方独立行政法人神奈川県立病院機構</t>
  </si>
  <si>
    <t>横浜市中区本町２－22</t>
  </si>
  <si>
    <t>理事長　吉川　伸治</t>
  </si>
  <si>
    <t>[基本方針]
・県立病院の運営者として医療の質の担保及び患者の安全と療養環境の維持を最優先として地球温暖化対策に取り組み、年１％の温室効果ガスの排出量の削減を行う。
・地球温暖化対策に対する組織全体及び職員一人一人の意識を高める。
・地球温暖化への取り組みは日常的・継続的に実施する。
[具体的な取り組み]
・不要な照明のこまめな消灯
・空調設備のタイマーによる時間制限
・時間外のエレベーター使用制限
・蛍光灯のLED化
等</t>
  </si>
  <si>
    <t>本部事務局総務企画部</t>
  </si>
  <si>
    <t>横浜市中区本町２-22　京阪横浜ビル４階</t>
  </si>
  <si>
    <t>当機構は県立がんセンター、こども医療センター、県立循環器呼吸器病センター、県立精神医療センターを運営している。ベッド数は４病院合わせ1,407床であり、県立がんセンターでは神奈川県で唯一の重粒子線治療を行っている。４病院ともに専門性が高く治療や療養環境の維持に多くのエネルギーを使用している。
医療の提供に支障のない範囲での取り組みとなるが、３年間の計画として「年１％の削減努力」を目標とし、それぞれの病院の状況に応じてエネルギーの使用の合理化を図る取り組みを実施し、個々の職員においても日常的、かつ継続的に温室効果ガス排出削減を意識した行動をとっていきたいと考える。</t>
  </si>
  <si>
    <t>手術室照明設備のLED化を実施予定。</t>
  </si>
  <si>
    <t>横浜市地球温暖化対策計画書や報告書、神奈川県事業活動温暖化対策計画書制度に基づく計画書や報告書により、各所属の対策状況等の進捗管理を行っている。</t>
  </si>
  <si>
    <t>循環器呼吸器病センターを除き実施済み。循環器呼吸器病センターについては計画期間中に取り組む。</t>
  </si>
  <si>
    <t>がんセンターについては計画期間中に取り組む。こども医療センターについては取り組み予定無し。</t>
  </si>
  <si>
    <t>こども医療センターについては取り組み予定無し。</t>
  </si>
  <si>
    <t>循環器呼吸器病センターについては非該当。</t>
  </si>
  <si>
    <t>376</t>
  </si>
  <si>
    <t>アジア５合同会社</t>
  </si>
  <si>
    <t>東京都港区虎ノ門3丁目22番10-201号</t>
  </si>
  <si>
    <t>アジア５合同会社
代表社員　ｱｼﾞｱ・ﾌｧｲﾌﾞ・ｼﾝｶﾞﾎﾟｰﾙ・</t>
  </si>
  <si>
    <t>ﾌﾟﾗｲﾍﾞｰﾄ・ﾘﾐﾃｯﾄﾞ　職務執行者
粟国　正樹</t>
  </si>
  <si>
    <t>代表社員　ｱｼﾞｱ・ﾌｧｲﾌﾞ・ｼﾝｶﾞﾎﾟｰﾙ・ﾌﾟﾗｲﾍﾞｰﾄ・ﾘﾐﾃｯﾄﾞ　職務執行者　粟国 正樹</t>
  </si>
  <si>
    <t>神奈川県横浜市西区みなとみらい3-6-1</t>
  </si>
  <si>
    <t>照明器具のLED化によるエネルギー使用量の削減により温室効果ガスの排出抑制を図る。
具体的には
・共用部照明のLED化（1～3階）　期待される削減量：102t-CO2/年(基礎) 94t-CO2/年(調整後)
・共用部照明のLED化（4～21階） 期待される削減量：49t-CO2/年(基礎) 45t-CO2/年(調整後)
・オフィスフロア専用部 照明器具のLED化 期待される削減量：621t-CO2/年(基礎) 569t-CO2/年(調整後)
の計画がある。
また、送排風機のVベルト交換時に省エネファンベルトを採用することによりエネルギー使用量削減を図る。
期待される削減量：32t-CO2/年(基礎) 30t-CO2/年(調整後)
新型コロナウイルス感染拡大以降に多くで採用されたテレワークなどで「人」の動きに変化が見られる。
テナントサービスに関わる共用部の照明点灯時間の変更や空調運用の変更は難しいが、働き方の変化に合わせて運用変更を行い、エネル儀―使用量の削減を図る。</t>
  </si>
  <si>
    <t>みなとみらいセンタービル　1階　防災センター</t>
  </si>
  <si>
    <t>横浜市西区みなとみらい3-6-1</t>
  </si>
  <si>
    <t>みなとみらいセンタービルは単独で省エネ法における第一種エネルギー管理指定工場等に該当し、中長期計画を定め、毎年の定期報告が必要とされている。
中長期計画の中ではエネルギー使用の合理化が求められており、このエネルギー使用の合理化を図ることは温室効果ガスの抑制を同時に図る内容でもある。
エネルギー使用の合理化によるエネルギー使用量削減が温室効果ガス排出抑制にもつながると考えている。
エネルギー使用の合理化は照明器具のLED化を中心に行う計画である。</t>
  </si>
  <si>
    <t>【2023年度】オフィスフロア専用部の照明器具LED化（約3フロア/蛍光灯器具1,800台）
　　　　　　共用部照明のLED化（1～3階/蛍光灯器具と水銀灯器具 計642台）
　　　　　　共用部照明のLED化（4～21階 ※未更新部分/蛍光灯器具1,267台）
　削減電力量：616,259kWh/年　CO2削減量：290t-CO2/年(基礎)　266t-CO2/年(調整後)
【2024年度】オフィスフロア専用部の照明器具LED化（3フロア/蛍光灯器具1,908台）
　削減電力量：513,207kWh/年　CO2削減量：241t-CO2/年(基礎)　221t-CO2/年(調整後)
【2025年度】オフィスフロア専用部の照明器具LED化（3フロア/蛍光灯器具1,908台）
　削減電力量：513,207kWh/年　CO2削減量：241t-CO2/年(基礎)　221t-CO2/年(調整後)</t>
  </si>
  <si>
    <t>【2023年度～2025年度】
送排風機のVベルト交換時に省エネファンベルトを採用
対象台数：32台
削減電力量：68,615kWh/年
　CO2削減量：32t-CO2/年(基礎)　30t-CO2/年(調整後)</t>
  </si>
  <si>
    <t>377</t>
  </si>
  <si>
    <t>株式会社快活フロンティア</t>
  </si>
  <si>
    <t>神奈川県横浜市都筑区北山田3-1-50</t>
  </si>
  <si>
    <t>代表取締役　竹島文明</t>
  </si>
  <si>
    <t xml:space="preserve">【快活フロンティアの取り組み方針】
当社は、企業の社会的責任及び法令順守の側面から、そして、エネルギーコスト圧縮の側面から“省エネルギー推進”に取り組むことを宣言する。
■基本方針として
　①省エネルギーにつながる高効率機器の導入推進
　➁店舗におけるエネルギー使用低減の促進
　③営業時間（短縮等）の検討
</t>
  </si>
  <si>
    <t>㈱快活フロンティア</t>
  </si>
  <si>
    <t>横浜市都筑区北山田3-1-50　</t>
  </si>
  <si>
    <t>　　10：00～17：00　　（土日祝日除く）</t>
  </si>
  <si>
    <t>百㎡</t>
  </si>
  <si>
    <t>■増減計画
1.　新店出店予定　2023年度2店舗　2024年度3店舗　2025年度3店舗
　　目標年度 +855ｔ-CO2（1店舗増あたり排出量123t-CO2アップ）
    ※(3,287+8店舗×123）×0.97＝4,143t-CO2
2.　売上増計画に伴い目標年度 原単位 +0.6％　
　　①基準年度：弊社2022年度実績と目標年度：弊社2025年度計画対比109.8％　
　　➁2022年度弊社売上実績より：1％アップ＝原単位0.04アップの影響
　　※(16.28×0.97)+(0.04×9.8）＝16.18t-CO2/百㎡</t>
  </si>
  <si>
    <t>新店舗についてはLED照明の採用実施。
・2023年度新店予定2店舗
・2024年度新店予定3店舗
・2025年度新店予定3店舗</t>
  </si>
  <si>
    <t>新店舗について…射貫き店舗の為、空調設備（エアコン）の状況に応じ高効率の現行機種入替を行う
・2023年度新店予定2店舗
・2024年度新店予定3店舗
・2025年度新店予定3店舗</t>
  </si>
  <si>
    <t>378</t>
  </si>
  <si>
    <t>株式会社タツノ</t>
  </si>
  <si>
    <t>神奈川県横浜市栄区笠間4-1-1</t>
  </si>
  <si>
    <t>株式会社タツノ横浜工場</t>
  </si>
  <si>
    <t>工場代表者　綾部　能一</t>
  </si>
  <si>
    <t>代表取締役社長　龍野　廣道</t>
  </si>
  <si>
    <t>東京都港区三田三丁目２番６号</t>
  </si>
  <si>
    <t>横浜工場の環境方針を基本方針とする。（添付）</t>
  </si>
  <si>
    <t>株式会社タツノ横浜工場（守衛所）</t>
  </si>
  <si>
    <t>8：30～11：30、13：00～16：00まで</t>
  </si>
  <si>
    <t>環境ISO14001のマネジメントにおいて環境負荷低減活動を行う。（鶴見事業所は環境ISO14001に準じて活動）</t>
  </si>
  <si>
    <t>・大規模な更新は予定していないが、蛍光灯が故障したタイミングでLED照明に変更を行う。</t>
  </si>
  <si>
    <t>太陽光発電を検討しているが、取付候補の倉庫の屋根の耐荷重を現在調査中。</t>
  </si>
  <si>
    <t>新型コロナウイルス対策で強制的に換気を続ける。</t>
  </si>
  <si>
    <t>379</t>
  </si>
  <si>
    <t>シーエムエーシージーエムジャパン　株式会社</t>
  </si>
  <si>
    <t>東京都品川区東品川2-2-24 天王洲セントラルタワー21階</t>
  </si>
  <si>
    <t>日本に於ける代表者　内田秀樹</t>
  </si>
  <si>
    <t>横浜市中区本牧埠頭1番10本牧D-4</t>
  </si>
  <si>
    <t>当社CMA CGM JAPAN 横浜D4ターミナルは2026年10月のD5ターミナル移転に向け、「グリーンターミナル」という名目を掲げ、2050年までにGHG排出量を50%削減を目標としている。そのために横浜川崎国際港湾および国土交通省と連携しながら、将来的には荷役車両の電動化やLNGバンカリングの整備、本船への陸上電源供給を推進する予定である。</t>
  </si>
  <si>
    <t>http://www.cma-cgm.com/local/japan-agencies</t>
  </si>
  <si>
    <t>本牧D-4 ターミナル</t>
  </si>
  <si>
    <t>横浜市中区本牧埠頭1番10</t>
  </si>
  <si>
    <t>午前10時から午後4時まで（平日のみ）</t>
  </si>
  <si>
    <t>千unit</t>
  </si>
  <si>
    <t>2025年にかけては取り扱いコンテナ数は大幅に変動しないと考え、かつ荷役機器の電動化は2026年、D5ターミナル移転後にオペレーション整備が完了次第、見据えている。ついてそれまでは、燃料削減は大きくは難しく、まずはターミナル各施設の電気使用量の削減を重点に行い、9.6%減を目標とする。また作業場のから空ぶかし等、無駄な作業を減らしていく。</t>
  </si>
  <si>
    <t>2025年までには予定がないが、2026年、D5ターミナルにおいてはヤード照明および施設内の照明はLED化を予定している。</t>
  </si>
  <si>
    <t>380</t>
  </si>
  <si>
    <t>山村フォトニクス株式会社</t>
  </si>
  <si>
    <t>横浜市都筑区池辺町４２０７</t>
  </si>
  <si>
    <t>代表取締役社長　生駒 浩一</t>
  </si>
  <si>
    <t>代表取締役社長 生駒浩一</t>
  </si>
  <si>
    <t>横浜市都筑区池辺町４２０7</t>
  </si>
  <si>
    <t>【基本方針】
光通信・電子部品，硝子加工，硝子セラミックス事業を通じ、省資源，省エネルギー，廃棄物の減量，
再資源化に取組みます。
【主要なエネルギー使用設備の更新等検討予定】
①空冷式（Ｒ22冷媒ガス）空調機
→トップランナー方式（R410A冷媒ガス）空調機への更新
②コンプレッサー効率化運転の見直し
【設備更新スケジュール】
・2024年度（下期）本社工場 硝子成型作業場 天吊ＳＰ式 6.5kW×6台 更新
→期待効果 2.0ｋＬ/年
・2023年度（上期）横浜工場 ブラスト用コンプレッサー（3機）事業改革における台数の見直し
→期待効果 31kL／年
・2024年度（上期）横浜工場 共用コンプレッサー制御盤更新における、（22kW×3機）夜間，休日使用量の見直し
→期待効果 14kL／年</t>
  </si>
  <si>
    <t>山村フォトニクス株式会社　本社工場</t>
  </si>
  <si>
    <t>15：00～16:00</t>
  </si>
  <si>
    <t>改正省エネ法による、過去5年間平均エネルギー原単位1％削減の努力目標に基づき、基準年度の数値に対して、目標年度の数値を１％削減目標に設定する。</t>
  </si>
  <si>
    <t>本社，横浜工場　合算量</t>
  </si>
  <si>
    <t>【設備更新スケジュール】
〇空調機更新予定 R22冷媒ガス→トップランナー方式（R410A冷媒ガス）変更
・2024年度（下期）本社工場 硝子成型作業場 6.6kW×6台
→（期待効果 2.0kL／年）
〇コンプレッサー運転見直し
・2023年度（下期）横浜工場ブラストコンプレッサー（3機）事業改革における運転の見直し
→（期待効果 31kL／年）
・横浜工場 2024年度（下期）共用コンプレッサー制御盤更新における、
休日，夜間使用量の見直し（22kW×3機）
→（期待効果 14kL／年）</t>
  </si>
  <si>
    <t>WINDOWS10利用
既に、待機電力削減が考慮されており、ここに設定はしていない</t>
  </si>
  <si>
    <t>事務所については規定、生産現場は作業効率，
個人の感覚を考慮し、規定なし</t>
  </si>
  <si>
    <t>395</t>
  </si>
  <si>
    <t>積水ハウス株式会社</t>
  </si>
  <si>
    <t>大阪府大阪市北区大淀中1丁目1番88号
梅田ｽｶｲﾋﾞﾙ　ﾀﾜｰｲｰｽﾄ</t>
  </si>
  <si>
    <t>代表取締役社長　仲井　嘉浩</t>
  </si>
  <si>
    <t>　積水ハウスグループの「サステナビリティビジョン2050」に基づき、温室効果ガス排出削減に取り組んでいる。
　計画では、2030年までに温室効果ガス排出量を2013年度比50％削減することを目標に掲げ、事業活動における
  省エネルギー・再生エネルギー活用など、全事業所を挙げて取り組みを推進している。</t>
  </si>
  <si>
    <t>積水ハウス株式会社　人事総務部</t>
  </si>
  <si>
    <t>大阪府大阪市北区大淀中１丁目１番８８号</t>
  </si>
  <si>
    <t>午前９時～午後６時</t>
  </si>
  <si>
    <t>万km</t>
  </si>
  <si>
    <t>車両の更新・新規導入の際は、ハイブリッド車などを積極的に導入するとともに社用車の効率的な運用、テレマティクスの活用による安全エコドライブ、点検・
整備を徹底し、温室効果ガスの排出量の抑制に努め、基準年度比1.2％削とする。</t>
  </si>
  <si>
    <t>397</t>
  </si>
  <si>
    <t>Apple Japan合同会社</t>
  </si>
  <si>
    <t>東京都港区六本木6－10－1　六本木ヒルズ　森タワー</t>
  </si>
  <si>
    <t>代表社員アップルサウスアジアピ–テｲ–イ–リミテッド職務執行者　秋間　亮</t>
  </si>
  <si>
    <t>当研究所は2016年12月に竣工したビルで随所に省エネルギー設計がなされており、照明は全てLED照明で人感センサー付きで、消し忘れもないシステムとなっていたり、空調設備は全てインバーター付きで省エネ制御されており、非常に効率よく運転できる設備となっている。従って今後の活動は、設備の省エネ運転だけでなく、現在、原単位として設定している一人当たりのCO2排出量を目標単位として捉え、研究者一人一人の効率的なエネルギー利用を推進することを基本方針とする。</t>
  </si>
  <si>
    <t>個別対応いたします。（連絡先：045-605-1020)</t>
  </si>
  <si>
    <t xml:space="preserve">                                                                             当研究所はさまざまな省エネ設計がなされたビルであり、設備的な新たな省エネ策はなかなか難しい、従って今後の活動は、現在、原単位として設定している一人当たりのCO2排出量を、研究者一人一人の効率的なエネルギー利用を推進し、地道な個別の省エネルギー活動をすることにより毎年１％、3年で３％の原単位削減を目標とする。　　　　　　　　　　　　　　　　　　　　　　　　　　　　　　　　　　　　　　　　　　　　	　　　　　　　　　　　　　　　　　　　　　　　　　　　　　　									
													</t>
  </si>
  <si>
    <t>YTCエネルギー全量</t>
  </si>
  <si>
    <t>398</t>
  </si>
  <si>
    <t>株式会社横浜アリーナ</t>
  </si>
  <si>
    <t>神奈川県横浜市港北区新横浜３－１０</t>
  </si>
  <si>
    <t>代表取締役社長　　関　洋二</t>
  </si>
  <si>
    <t>・管理標準に基づく機器の運用の徹底</t>
  </si>
  <si>
    <t>https://www.yokohama-arena.co.jp/company/environment/</t>
  </si>
  <si>
    <t>西武ホールディングス共通目標
CO2排出量
長期目標：2050年度にネットゼロ
中期目標：2030年度までに2018年度比46％削減
短期目標：毎年度 前年度比5％削減
再生可能エネルギー導入率
長期目標：2050年度100％
中期目標：2030年度50％</t>
  </si>
  <si>
    <t>再エネ設備導入に向けた技術調査(2023年度)
上記調査により導入可否の検討(2024年度)</t>
  </si>
  <si>
    <t>399</t>
  </si>
  <si>
    <t>アパホテル株式会社</t>
  </si>
  <si>
    <t>東京都港区赤坂3丁目2番3号</t>
  </si>
  <si>
    <t>代表取締役　元谷 芙美子</t>
  </si>
  <si>
    <t>【基本方針】
社名に掲げる「いつも気持ちの良い環境を（Always Pleasant Amenity）」を目指し、お客様への快適なホテルを提供することのみならず、環境活動にも繋がるよう努める。
1.社員一人ひとりが省エネ活動への意識を持ち、温暖化対策に努める。
2.エネルギー使用状況の把握により、設備不調などエネルギー使用の無駄のない運用を行う。
3.エネルギー削減となる改修の推進やソフト面の施策により、エネルギー使用の効率化に努める。</t>
  </si>
  <si>
    <t>アパグループ東京本社　CM事業部</t>
  </si>
  <si>
    <t>東京都港区赤坂3-2-6　アパ赤坂中央ビル8階</t>
  </si>
  <si>
    <t>平日9：30～17：00（12：00～13：00除く、祝日・年末年始は除く）</t>
  </si>
  <si>
    <t>基準年度の2022年度もコロナ対応により、1年間の内、通常営業期間より行政への建物貸出し期間が長いため、エネルギー使用量は正常値ではないこと、また、2事業所の内、規模の大きい事業所は、建物が竣工した2019年以降（2019年9月開業）、1年間を通じて通常営業をしておらず、基準となる排出量の予測がつかないことから、目標年度の排出量は、前回計画書で定めた数値に設定。</t>
  </si>
  <si>
    <t>1事業所：空調設備の室外機の更新（2022年度～2023年度予定）</t>
  </si>
  <si>
    <t>400</t>
  </si>
  <si>
    <t>東芝マテリアル株式会社</t>
  </si>
  <si>
    <t>神奈川県横浜市磯子区新杉田町8番地</t>
  </si>
  <si>
    <t>代表取締役社長　青木　克明</t>
  </si>
  <si>
    <t>消費電力削減</t>
  </si>
  <si>
    <t>(株)東芝 内(浜松町　事業所)</t>
  </si>
  <si>
    <t>東京都港区芝浦1－1－1</t>
  </si>
  <si>
    <t>10：00－17：00</t>
  </si>
  <si>
    <t>電力は（株）東芝から供給を受けているが東芝が契約する電力のうち、非化石由来電力の割合を増やす。
また東芝マテリアル社内でも生産性向上や消費電力抑制施設導入など実施している。</t>
  </si>
  <si>
    <t>401</t>
  </si>
  <si>
    <t>東芝デバイス＆ストレージ株式会社</t>
  </si>
  <si>
    <t>代表取締役社長　佐藤　裕之</t>
  </si>
  <si>
    <t>東芝デバイス＆ストレージ株式会社グループは、環境への取組みを企業経営の最重要課題の一つと位置づけ「世界を変える原動力となるのは、いつも半導体とストレージであり続けたい」との思いで、開発、製造、販売、サービス、廃棄などの全ての事業プロセスにおいて、ライフサイクルの視点に立って経営と環境を調和した企業活動を実践し、持続可能な社会の実現に向け、技術と想いを載せた製品とモノづくりで、社会課題の解決に貢献する取り組みを行います。
当社はグローバルに事業を展開しております。横浜市内に駐在する横浜事業所杉田地区・磯子地区は研究拠点のため、製造拠点に比べ温室効果ガスの排出抑制効果の寄与度は大きくはありませんが、個々の削減施策積み重ね、グループ全体の温室効果ガスの削減に貢献していきます。</t>
  </si>
  <si>
    <t>本社　事業所</t>
  </si>
  <si>
    <t>研究拠点のため、製造拠点と異なり大規模な削減施策を実施することが難しく、また、22年度に(株)東芝 横浜事業所のコージェネレーションシステムの更新トラブルが発生するなど、自社ではコントロールできない部分もあるが、まずは省エネ法に基づく毎年１％の削減を第一目標としたうえで、さらに毎年0.5%の上積み削減を図り、最終的に25年度は4.4%の削減を目指す。</t>
  </si>
  <si>
    <t>(株)東芝からの受電であり、権限がない。</t>
  </si>
  <si>
    <t>402</t>
  </si>
  <si>
    <t>ケネディクス商業リート投資法人</t>
  </si>
  <si>
    <t>執行役員　　渡辺　萌</t>
  </si>
  <si>
    <t>当社は、地球環境保全に積極的に取組み、次世代へ継承していくことが重要な責務であると認識し地域社会の発展に貢献し、エネルギーの使用の合理化および温室効果ガスの排出低減を図るため、省エネルギーの目標と実績の対比、問題点とその対策方法の確認およびその他省エネ推進に関する事項を議題としたサステナビリティ委員会を定期的に開催しており、今後も継続的に行う。
また、各物件のプロパティマネジメント会社、ビルマネジメント会社と連携し、環境の保全（温室効果ガス排出抑制）に努める。</t>
  </si>
  <si>
    <t>ケネディクス不動産投資顧問株式会社　商業リート本部</t>
  </si>
  <si>
    <t>省エネ法では、原油換算したエネルギー総使用量において稼働床面積を母数に、エネルギーの使用に係る原単位を設定し、原単位が目標ラインを5年度間の平均で99％を下回る目標を掲げている。
地球温暖化対策計画においても年間1％の排出量削減を目標値と設置し、計画期間の3年間での削減率として3％を目標値として設定した。</t>
  </si>
  <si>
    <t>・駐車場棟照明設備LED更新（セントラルウェルネスクラブ長津田みなみ台）
・誘導灯更新（横浜上郷配送センター）</t>
  </si>
  <si>
    <t>404</t>
  </si>
  <si>
    <t>株式会社ドン・キホーテ</t>
  </si>
  <si>
    <t>東京都目黒区青葉台2丁目19番10号</t>
  </si>
  <si>
    <t>代表取締役　吉田　直樹</t>
  </si>
  <si>
    <t>エネルギー管理統括者を委員長　エネルギー管理企画推進者を副委員長、店舗担当者各店1名による「省エネルギー推進委員会」が中心となり、「エネルギー使用の合理化策」を、全社で実践している。
今後は老朽化し交換時期を迎える空調機等を順次高効率機器に更新する。</t>
  </si>
  <si>
    <t>閲覧希望者に郵送（連絡先窓口：環境対策管理課エネルギー）</t>
  </si>
  <si>
    <t>(M㎡･h)</t>
  </si>
  <si>
    <t>全店舗共通で２％削減/年を全社での削減目標としている。</t>
  </si>
  <si>
    <t>空調設備を随時、高効率機器に更新して行く計画を予算化する。</t>
  </si>
  <si>
    <t>417</t>
  </si>
  <si>
    <t>アマゾンデータサービスジャパン合同会社</t>
  </si>
  <si>
    <t>東京都品川区上大崎3丁目1番1号</t>
  </si>
  <si>
    <t>代表執行役員　長崎忠雄</t>
  </si>
  <si>
    <t>地球温暖化対策事業者はテナント所有者が整備する協力推進体制へ参画する。
地球温暖化対策事業者はテナント所有者が優良地球温暖化対策事業所認定を目指す場合、必要な対策に協力する。
地球温暖化対策事業者はテナント所有者が行う省エネ対策を理解し、工事等の際に協力する。</t>
  </si>
  <si>
    <t>個別対応致します (連絡先: 03-6332-5000 )</t>
  </si>
  <si>
    <t>計1の基本方針に対して実施状況/対応可能性を検討</t>
  </si>
  <si>
    <t>ビル所有者にて対応</t>
  </si>
  <si>
    <t>テナントエリア内のみ該当</t>
  </si>
  <si>
    <t>418</t>
  </si>
  <si>
    <t>ヒューリック株式会社</t>
  </si>
  <si>
    <t>東京都中央区日本橋大伝馬町7-3</t>
  </si>
  <si>
    <t>代表取締役社長　前田　隆也</t>
  </si>
  <si>
    <t>代表取締役社長　前田隆也</t>
  </si>
  <si>
    <t>当社では、TCFD提言に賛同し「GHG(温室効果ガス)排出量2030年実質ゼロ化」を目標としています（固定資産で保有し当社がエネルギー管理権限を持つ事務所商業施設宿泊施設）。当社グループの保有建物で使用する電気については、再生可能エネルギー由来の電力を開発・供給（調整後排出係数ゼロ化目標）し、温室効果ガス排出量を削減します。排出量削減では、設計事務所・施工会社等との協業サプライチェーンに対する取り組みの推進、環境技術導入や省エネ改修の推進などによる建物の省エネ化推進、テナントと協働したエネルギー使用量削減の推進、に取り組んでまいります。</t>
  </si>
  <si>
    <t>ヒューリック本社事務所</t>
  </si>
  <si>
    <t>9：00から17：15</t>
  </si>
  <si>
    <t>既存物件では年１％の削減（営繕工事、設備運転管理などによる）を見込み390ｔCO2削減しつつ、2023年度はコロナ禍以降の客数増加によりエネルギー使用量が105％拡大する計画で設定。2024年にホテル（面積6821㎡　排出量538ｔCO2想定（当社類似ﾋﾞﾙ換算)）が新築開業する計画であり、既存稼働中物件の排出量に加算した計画を作成。
さらに自社グループ（ヒューリックプロパティソリューション）からの供給電力を自然エネルギー由来のものに変更し、調整後排出係数がゼロとなるべく対応を推進中。</t>
  </si>
  <si>
    <t>一部オフォスフロアで照明LED化工事を計画（みなとみらい）</t>
  </si>
  <si>
    <t>当社RE100の太陽光発電供給先としてホテル２物件を対象としている</t>
  </si>
  <si>
    <t>当社自社開発・発電の再生可能エネルギーを2030年までに供給する対象として商業施設２物件を対象としている</t>
  </si>
  <si>
    <t>商業物件で空調室外機遮熱断熱工事、空調インバータ更新、空調エレメント更新、受変電設備の一部機器の更新などを計画している</t>
  </si>
  <si>
    <t>ヒューリックみなとみらい</t>
  </si>
  <si>
    <t>419</t>
  </si>
  <si>
    <t>レーザーテック株式会社</t>
  </si>
  <si>
    <t>横浜市港北区新横浜2－10－1</t>
  </si>
  <si>
    <t>代表取締役社長執行役員
岡林　理</t>
  </si>
  <si>
    <t>代表取締役社長執行役員　岡林　理</t>
  </si>
  <si>
    <t>横浜市港北区新横浜2-10-1</t>
  </si>
  <si>
    <t xml:space="preserve">
①電力使用量の抑制に努める。
②使用する電力を再生可能エネルギーへの変更を検討する。
④水を大切に使用する。
③使用設備の新規導入、メンテナンス、更新の際、省エネタイプのものに変更する。</t>
  </si>
  <si>
    <t>https://www.lasertec.co.jp/</t>
  </si>
  <si>
    <t xml:space="preserve">
計1記載の基本方針に沿って抑制することを目指しますが、
現実的には会社の成長、業績拡大に比例して排出量は増加することが
想定される為、まずは現状維持（微減）を目指す旨の設定としております。</t>
  </si>
  <si>
    <t>420</t>
  </si>
  <si>
    <t>中外製薬株式会社</t>
  </si>
  <si>
    <t>東京都北区浮間5丁目5番1号</t>
  </si>
  <si>
    <t>代表取締役社長　奥田修</t>
  </si>
  <si>
    <t>【全社】
2021年に、中外製薬グループとして、より長期視点かつ包括的な中期環境計目標2030を策定。その中でエネルギー消費量については、延床面積当たりのエネルギー消費量を2019年比2025年5％削減、2030年15%削減と設定した。目標達成に向けて、全社でエネルギーの削減に取り組んでいる。
【中外ライフサイエンスパーク横浜】
中外製薬では、横浜市に新規研究施設を2022年10月に建設した。新研究所では、最先端の省エネ設備、省エネ制御設備を導入し、原単位（延べ床面積）あたりのエネルギー消費量を低減する施設設計とした。また合わせてエネルギー見える化システム（EMS）を導入し、10000点のデーター収集を実施し今後の省エネ対策検討に役立てる。</t>
  </si>
  <si>
    <t>https://www.chugai-pharm.co.jp/sustainability/data/index.html</t>
  </si>
  <si>
    <t>ｍ２</t>
  </si>
  <si>
    <t>2022年度は、竣工した2022年10月～2023年3月のデーターかつ、移転引っ越し期間であるため、本稼働状態ではない。2025年度目標については、設計値を元にした予測を行い算出した。また、調整後の数値が低いのは、2023年１月より、調達電力を100％サスティナブル電力とする為、電力使用に伴うCO2発生量がゼロによるもの。(㈱エネット　メニューA）
原単位の設定については、6か月データー及び移転期間を考慮し以下とした。
原単位（t⁻CO2/m2）＝延べ床面積（m2）×稼働月数（6か月/12か月）×稼働率（50％）次年度以降は、延べ床面積（m2）×（12/12）×（100％）で算出する予定。</t>
  </si>
  <si>
    <t>東京ガスESによる管理</t>
  </si>
  <si>
    <t>421</t>
  </si>
  <si>
    <t>東京ガスネットワーク株式会社</t>
  </si>
  <si>
    <t>東京都港区海岸1-5-20</t>
  </si>
  <si>
    <t xml:space="preserve">東京ガスネットワーク株式会社
</t>
  </si>
  <si>
    <t>代表取締役社長　沢田　聡</t>
  </si>
  <si>
    <t>＜温室効果ガスを効果的に削減していくための取組についての基本的な考え方＞
東京ガスグループの一員として、
　①社会全体のCO2排出削減に貢献すること
　　東京ガスグループの低･脱炭素な製品･サービスの拡大により、2030年CO2削減貢献
　　1,700万トン(2013年度比)を実現します。
　②東京ガスグループのCO2排出量を削減すること
　　2050年ネット･ゼロを実現します。
　　　また、2030年自社直接排出（事業所および車両からのGHG排出）のネット･ゼロを実現します。</t>
  </si>
  <si>
    <t>https://www.tokyo-gas.co.jp/network/index.html</t>
  </si>
  <si>
    <t>　省エネや高効率機器の導入、排出係数ゼロの電力に切り替えることで、年１％の削減を目指し、2025年度に基準年度比３％削減を目標とする。</t>
  </si>
  <si>
    <t>　車両の更新・新規導入の際は電気自動車や燃料電池自動車など次世代自動車やハイブリッド車およびより燃費の良い車両を積極的に導入するとともに、エコドライブや適切な点検・整備を徹底し、温室効果ガスの抑制に勤め、基準年度比3％削減を目標とする。</t>
  </si>
  <si>
    <t>422</t>
  </si>
  <si>
    <t>ウエインズトヨタ神奈川株式会社</t>
  </si>
  <si>
    <t>424</t>
  </si>
  <si>
    <t>ＮＸキャッシュ・ロジスティクス株式会社</t>
  </si>
  <si>
    <t>横浜市戸塚区上品濃12-22</t>
  </si>
  <si>
    <t>ＮＸキャッシュ・ロジスティクス株式会社
横浜支店</t>
  </si>
  <si>
    <t xml:space="preserve">
支店長　吉川　龍生</t>
  </si>
  <si>
    <t>代表取締役社長　藤代　正司</t>
  </si>
  <si>
    <t>NXCLにおける温室効果ガスの排出の抑制等を図るための基本方針は以下の通りです。
1.	エネルギー効率の向上: エネルギーの使用効率を高めることにより、温室効果ガスの排出量を削減します。具体的には、省エネルギー機器の導入やエネルギー管理システムの活用などを行います。
2.	再生可能エネルギーの活用: 再生可能エネルギーの導入を促進し、化石燃料に依存しないエネルギー源を利用します。太陽光や風力などの再生可能エネルギーの利用を増やすことで、温室効果ガスの排出を削減します。
3.	交通手段の見直し: 交通手段の見直しを行い、公共交通機関の利用や自転車の活用など、低炭素な移動手段を選択することを推進します。また、車両の燃費改善や電気自動車の導入なども行います。
4.	森林保護と植林活動: 森林の保護と植林活動を行い、二酸化炭素の吸収量を増やします。森林の破壊を防止し、新たな森林を作ることで、温室効果ガスの排出を抑制します。
5.	廃棄物のリサイクルと削減: 廃棄物のリサイクルや削減を推進し、温室効果ガスの排出を削減します。リサイクルにより資源の再利用を促進し、廃棄物の埋め立てや焼却による温室効果ガスの発生を抑えます。
6.	研究開発と技術革新: 温室効果ガスの排出削減に向けた研究開発や技術革新を積極的に行います。新たな技術や方法の開発により、より効果的な温室効果ガスの削減策を実現します。
これらの基本方針をもとに、NXCLは温室効果ガスの排出の抑制を図り、持続可能な社会の実現に貢献していきます。</t>
  </si>
  <si>
    <t>https://www.nxcl.co.jp/</t>
  </si>
  <si>
    <t>●排出量の削減
交通手段の見直しを行い、公共交通機関の利用や自転車の活用など、低炭素な移動手段を選択することを推進します。荷主の協力のもと共同配送やモーダルシフトへ転換により年間約保有台数の9％削減を目論んでおります。
●原単位
上記の対策により、総走行距離ならびに給油量を削減を目論んでおります。</t>
  </si>
  <si>
    <t>425</t>
  </si>
  <si>
    <t>スターバックス コーヒー ジャパン 株式会社</t>
  </si>
  <si>
    <t>東京都品川区上大崎二丁目25番2号</t>
  </si>
  <si>
    <t>代表取締役　水口 貴文</t>
  </si>
  <si>
    <t>１．改正省エネ法の施行に合わせて、「省エネルギー推進委員会」を平成21年3月に設けた。委員長はエネルギー管理統括者として役員を選任し、委員は統括マネージャー、エネルギー管理員及び各部署の省エネ推進責任者とした。
　主たるミッションは、省エネルギーの推進とCO2排出量の削減に関して全社での活動を推進するための中長期計画の作成と、そのアクションプランとしての年間計画の作成、及び前年の達成状況の把握と改善策の検討である。
２．全社のCSR方針に基づき、店舗・オフィス向けにレポートを発信、店舗エネルギー使用量報告フローの確立を行っている。その他、夏至に一部の店舗で一部照明を消灯するイベントの実施、地域の環境に配慮しているイベント（打ち水等）に参加するなどの社会貢献活動を行う。</t>
  </si>
  <si>
    <t>社内ポータルサイトへ計画書等を掲載し、横浜市の店舗で公開を求められた場合は、掲載した資料をその場で印刷し提供し対応する。</t>
  </si>
  <si>
    <t>１．空調機の更新
毎年度、12年以上経過及び電力使用量の多い店舗において、空調機の更新を予定している。
２．店舗機器類（冷蔵庫・製氷機等）の更新
毎年度、12年以上経過及び電力使用量の多い店舗において、店舗機器類（冷蔵庫・製氷機等）の更新を予定している。</t>
  </si>
  <si>
    <t>426</t>
  </si>
  <si>
    <t>株式会社白洋舍</t>
  </si>
  <si>
    <t>東京都大田区下丸子２丁目１１番８号</t>
  </si>
  <si>
    <t>代表取締役社長執行役員
松本　彰</t>
  </si>
  <si>
    <t>代表取締役社長執行役員　松本　彰</t>
  </si>
  <si>
    <t>弊社では、人々の清潔で快適な生活空間づくりのために、たゆまぬ技術革新と感動を与えるサービスを提供し、社会に貢献することを経営理念としています。事業の中核である繊維製品のクリーニングは、製品を繰り返し使用するための技術であり、本質的に事業活動が持続可能な社会づくりに貢献できるできるものと確信しています。
白洋舎グループでは、３つの経営ビジョン「お客様第一」「魅力ある職場」「自然との調和」と紐づけてサステナビリティ委員会を組織し、企業活動を通じて様々な社会課題の解決に取り組んでまいります。その中で、自然との調和を図るために、グループ各社が環境に直接的並びに間接的に影響を及ぼす活動について、環境マネジメントを構築し、継続的な改善を図りながら環境に考慮した活動を推進します。
〇環境保全のため、事業活動で使用する化学物質を適正管理し、環境への影響が小さい溶剤の利用を促進します。
〇環境保全のため、事業活動で発生する廃棄物・排水の適正管理及び排出量の削減に努めます。
　※包装資材、ハンガー、お持ち帰り袋
〇有限な資源を守るため、事業活動で利用するエネルギー天然資源使用量の削減に取り組みます。
〇弊社では白洋舎グループ環境方針に基づき、エネルギー管理標準を作成し、中期目標として（2022年度～2024年度）年１％削減する目標を達成するために、白洋舎エネルギー管理基準により省エネ対策を徹底します。</t>
  </si>
  <si>
    <t>http://www.hakuyosha.co.jp</t>
  </si>
  <si>
    <t>白洋舍グループ環境方針に基づき、各支店・事業所において環境目的・環境目標実施計画書を作成。具体的な行動計画を実行し、全支店・事業所が毎年電気使用量、燃料使用量、自動車燃料使用量１％削減に取り組んでいる。</t>
  </si>
  <si>
    <t>乾燥設備更新計画により消費電力低減を計画。</t>
  </si>
  <si>
    <t>427</t>
  </si>
  <si>
    <t>大阪府大阪市北区大淀中1丁目1番88号</t>
  </si>
  <si>
    <t>大阪府大阪市北区大淀中1丁目1番88号
梅田スカイビル　タワーイースト</t>
  </si>
  <si>
    <t>2022年度より運用が開始した施設のため、2023年度は前年度の冷水や蒸気の使用状況と比較し、適切な使用量であるかを監視盤（セービック）にて確認し調整を行っていく。
既にLEDの使用を行っていますが、使用頻度が少ない箇所の照明使用数を削減する等、より細分化した抑制方法についても検討する。</t>
  </si>
  <si>
    <t>みなとみらい44街区ビル　1F 防災センター</t>
  </si>
  <si>
    <t>神奈川県横浜市西区みなとみらい4-2-8</t>
  </si>
  <si>
    <t>9:00から18:00まで</t>
  </si>
  <si>
    <t>経済産業省の省エネ法で目標値として設定されている、
CO2排出量（原単位換算）年間１％ずつの削減と同等の目標設定といたします。</t>
  </si>
  <si>
    <t>428</t>
  </si>
  <si>
    <t>横濱ゲートタワー管理組合　管理者</t>
  </si>
  <si>
    <t>神奈川県横浜市西区高島1丁目2番5号</t>
  </si>
  <si>
    <t>鹿島建物総合管理株式会社　横浜支社
執行役員支社長　羽喰　賢一</t>
  </si>
  <si>
    <t>鹿島建物総合管理株式会社　横浜支社　執行役員支社長　羽喰　賢一</t>
  </si>
  <si>
    <t>横濱ゲートタワーの事業主体である各構成企業の環境方針を基に、次の基本方針を策定する。
［基本方針］
（1）地球環境保護と生物多様性の保全を推進し、自然共生社会の実現に貢献する。
（2）省エネルギー・省資源の推進により環境負荷を低減し、脱炭素社会の実現を目指す。
（3）環境保全と経済活動が両立する持続可能な社会の実現を目指する。
（4）地域社会との連携による環境啓発を通じて、環境保護活動を推進する。</t>
  </si>
  <si>
    <t>https://yokohama-gatetower.com/</t>
  </si>
  <si>
    <t>横濱ゲートタワー防災センター（横濱ゲートタワー管理組合）</t>
  </si>
  <si>
    <t>神奈川県横浜市西区高島1-2-5横濱ゲートタワー1階防災センター</t>
  </si>
  <si>
    <t>月曜から金曜まで（国民の休日・年末年始は除く）
9：00～17：00（12：00から13：00は除く）</t>
  </si>
  <si>
    <t>横濱ゲートタワーは2021年10月に竣工したテナントビルであり、2022年5月より本格稼働しているが、2023年7月時点で未入居エリアもあり、満床稼働となった際には基準年度より排出量の増加が見込まれる。そのような状況の中で温室効果ガスの排出の抑制に向けた取り組みとして、館内の空調・照明の運用の最適化に努める。具体的には空調設備の運転時間の見直しや、きめ細やかな温度設定の他、照明設備の点灯スケジュールや点灯範囲の見直しに取り組む。</t>
  </si>
  <si>
    <t>429</t>
  </si>
  <si>
    <t>株式会社ロジスティクス・ネットワーク</t>
  </si>
  <si>
    <t>東京都千代田区神田三崎町三丁目3番23号</t>
  </si>
  <si>
    <t>代表取締役社長　盛合　洋行</t>
  </si>
  <si>
    <t>横浜市金沢区鳥浜町２－２</t>
  </si>
  <si>
    <t>ニチレイグループのサスティナビリティの関する方針の中で、気候変動の取り組みとして2050年のカーボンニュートラルの実現を目指し、グループ国内外におけるCO2排出量削減に取り組む。2030年度グループ目標はＣＯ２排出量50％削減（2015年度比、国内Scope1,2）としている。それを受け、当社も環境目標を定め温室効果ガスの排出の抑制に取り組む。
2023年度の環境目標は以下の通り
１）電力使用量削減　2022年度比　1.0％削減
２）フロン冷媒　算定漏えい量　1,000ﾄﾝｰCO2以下
３）物流サービスの環境負荷影響の把握
４）廃棄物再資源化推進　リサイクル率99％以上</t>
  </si>
  <si>
    <t>安全品質監査部</t>
  </si>
  <si>
    <t>東京都千代田区神田三崎町3-3-23</t>
  </si>
  <si>
    <t>月曜から金曜まで（国民の休日・年末年始は除く）
9:00から17:00まで（12:00から13:00は除く）</t>
  </si>
  <si>
    <t>2023年度の環境目標は、電力使用量削減（2022年度比　1.0％以上の削減）は省エネ法を意識した目標設定である。また、構内で使用するフォークリフト（2022年度実績：軽油7,590L）を内燃機関式からバッテリー式に買い替えることを検討する。</t>
  </si>
  <si>
    <t>430</t>
  </si>
  <si>
    <t>法人名　日信サファイア株式会社</t>
  </si>
  <si>
    <t>〒247-0007 
神奈川県横浜市栄区小菅ヶ谷2-4-1</t>
  </si>
  <si>
    <t>◇常に環境負荷の低減を意識して事業活動に取り組む。
◇生産活動において、歩留まり向上、原料の活用効率向上、生産ロット単位の生産設備稼働時間短縮
  のための改善活動に取り組み、製品１個あたりのエネルギー使用量削減に取り組む。
◇研磨剤処理設備を導入し、廃棄物量（体積）を大幅に削減させる。
◇老朽化した空調機器、冷却装置（チラー）を順次更新しエネルギー効率を向上させる。
◇社員の環境負荷低減意識を高めるための啓蒙活動を行い、照明・エアコンなどのこまめなオンオフ
  による節電、およびゴミの削減に取り組む。</t>
  </si>
  <si>
    <t>日信サファイア株式会社</t>
  </si>
  <si>
    <t>神奈川県横浜市栄区小菅ヶ谷2-4-1</t>
  </si>
  <si>
    <t>10：00　～　16：00</t>
  </si>
  <si>
    <t>千㎤</t>
  </si>
  <si>
    <t>◇電気炉の効率アップに伴い稼働1サイクルの時間短縮を実施する。
◇原材料品質向上による取得数アップを実施する。
◇加工工程全般直行率向上を実施する。（インゴット切断～最終洗浄）
◇研磨工程設備生産性向上を実施する。
  上記活動などを通じて、CO2排出量削減に務める。</t>
  </si>
  <si>
    <t>P10:任意12号、P11:任意3号、P12:任意(12号 or 3号)</t>
    <rPh sb="4" eb="6">
      <t>ニンイ</t>
    </rPh>
    <rPh sb="8" eb="9">
      <t>ゴウ</t>
    </rPh>
    <rPh sb="14" eb="16">
      <t>ニンイ</t>
    </rPh>
    <rPh sb="17" eb="18">
      <t>ゴウ</t>
    </rPh>
    <rPh sb="23" eb="25">
      <t>ニンイ</t>
    </rPh>
    <rPh sb="28" eb="29">
      <t>ゴウ</t>
    </rPh>
    <rPh sb="34" eb="35">
      <t>ゴウ</t>
    </rPh>
    <phoneticPr fontId="7"/>
  </si>
  <si>
    <t>2023年提出の計画書のビュア画面を開く手順</t>
    <rPh sb="4" eb="7">
      <t>ネンテイシュツ</t>
    </rPh>
    <rPh sb="8" eb="11">
      <t>ケイカクショ</t>
    </rPh>
    <rPh sb="15" eb="17">
      <t>ガメン</t>
    </rPh>
    <rPh sb="18" eb="19">
      <t>ヒラ</t>
    </rPh>
    <rPh sb="20" eb="22">
      <t>テジュン</t>
    </rPh>
    <phoneticPr fontId="7"/>
  </si>
  <si>
    <t>計画書シートのデータを更新。
計画書シートにU列を挿入したことに伴い、vlookup関数の参照列番号を+1(20列目以降）</t>
    <rPh sb="0" eb="3">
      <t>ケイカクショ</t>
    </rPh>
    <rPh sb="11" eb="13">
      <t>コウシン</t>
    </rPh>
    <rPh sb="15" eb="18">
      <t>ケイカクショ</t>
    </rPh>
    <rPh sb="23" eb="24">
      <t>レツ</t>
    </rPh>
    <rPh sb="25" eb="27">
      <t>ソウニュウ</t>
    </rPh>
    <rPh sb="32" eb="33">
      <t>トモナ</t>
    </rPh>
    <rPh sb="42" eb="44">
      <t>カンスウ</t>
    </rPh>
    <rPh sb="45" eb="48">
      <t>サンショウレツ</t>
    </rPh>
    <rPh sb="48" eb="50">
      <t>バンゴウ</t>
    </rPh>
    <rPh sb="56" eb="58">
      <t>レツメ</t>
    </rPh>
    <rPh sb="58" eb="60">
      <t>イコウ</t>
    </rPh>
    <phoneticPr fontId="7"/>
  </si>
  <si>
    <t>R05</t>
    <phoneticPr fontId="7"/>
  </si>
  <si>
    <t>シート名を変更
計1L24のコメントを削除</t>
    <rPh sb="3" eb="4">
      <t>メイ</t>
    </rPh>
    <rPh sb="5" eb="7">
      <t>ヘンコウ</t>
    </rPh>
    <rPh sb="8" eb="9">
      <t>ケイ</t>
    </rPh>
    <rPh sb="19" eb="21">
      <t>サクジョ</t>
    </rPh>
    <phoneticPr fontId="7"/>
  </si>
  <si>
    <r>
      <t>t-CO</t>
    </r>
    <r>
      <rPr>
        <vertAlign val="subscript"/>
        <sz val="10"/>
        <rFont val="ＭＳ 明朝"/>
        <family val="1"/>
        <charset val="128"/>
      </rPr>
      <t>2</t>
    </r>
    <phoneticPr fontId="7"/>
  </si>
  <si>
    <r>
      <t>t-CO</t>
    </r>
    <r>
      <rPr>
        <vertAlign val="subscript"/>
        <sz val="10"/>
        <rFont val="ＭＳ 明朝"/>
        <family val="1"/>
        <charset val="128"/>
      </rPr>
      <t>2</t>
    </r>
    <r>
      <rPr>
        <sz val="10"/>
        <rFont val="ＭＳ 明朝"/>
        <family val="1"/>
        <charset val="128"/>
      </rPr>
      <t>/</t>
    </r>
    <phoneticPr fontId="7"/>
  </si>
  <si>
    <r>
      <rPr>
        <sz val="10"/>
        <rFont val="ＭＳ Ｐ明朝"/>
        <family val="1"/>
        <charset val="128"/>
      </rPr>
      <t>ボイラー</t>
    </r>
    <r>
      <rPr>
        <sz val="10"/>
        <rFont val="ＭＳ 明朝"/>
        <family val="1"/>
        <charset val="128"/>
      </rPr>
      <t>の管理</t>
    </r>
    <rPh sb="5" eb="7">
      <t>カンリ</t>
    </rPh>
    <phoneticPr fontId="7"/>
  </si>
  <si>
    <t>431</t>
    <phoneticPr fontId="30"/>
  </si>
  <si>
    <t>株式会社横浜ステーシヨンビル</t>
    <phoneticPr fontId="30"/>
  </si>
  <si>
    <t>神奈川県横浜市西区南幸一丁目1番1号</t>
    <phoneticPr fontId="30"/>
  </si>
  <si>
    <t>代表取締役社長　栗田　勝</t>
    <phoneticPr fontId="30"/>
  </si>
  <si>
    <t>神奈川県横浜市中区本町二丁目22番地　京阪横浜ビル8F</t>
    <phoneticPr fontId="30"/>
  </si>
  <si>
    <t>Ｋ 不動産業、物品賃貸業</t>
    <phoneticPr fontId="30"/>
  </si>
  <si>
    <t>６９ 不動産賃貸業・管理業</t>
    <phoneticPr fontId="30"/>
  </si>
  <si>
    <t>JR東日本グループでは、2050年度のCO2排出量「実質ゼロ」を長期的な環境目標とした「ゼロカーボンチャレンジ2050」を掲げており、2030年度までのグループ全体のCO2排出量削減目標を2013年度比▲50%に設定、脱炭素社会への貢献を目指している。弊社では、温室効果ガス排出抑制対策として、省エネルギーの推進、環境負荷に配慮した機器への更新を進めていく。</t>
    <phoneticPr fontId="30"/>
  </si>
  <si>
    <t>株式会社横浜ステーシヨンビル本社</t>
    <phoneticPr fontId="30"/>
  </si>
  <si>
    <t>11:00～17:00（土日、祝日、年末年始は除く）</t>
    <phoneticPr fontId="30"/>
  </si>
  <si>
    <t>設備機器の運用改善と照明器具のLED化による省エネの推進と、更新時期となる設備に対しては、計画的にエネルギー消費効率の高い機器に更新すること等により、基礎排出量ベースで、コロナ禍の影響があった基準年度（2022年度）に対し、1%削減するという目標を設定した。</t>
    <phoneticPr fontId="30"/>
  </si>
  <si>
    <t>・シァルプラット東神奈川店における共用部照明器具LED化（2023年度末）
・シァル鶴見店における共用部照明器具LED化および老朽器具の更新（2023年度から2025年度）</t>
    <phoneticPr fontId="30"/>
  </si>
  <si>
    <t>取組予定有</t>
    <phoneticPr fontId="30"/>
  </si>
  <si>
    <t>株式会社横浜ステーシヨンビル</t>
  </si>
  <si>
    <t>A</t>
    <phoneticPr fontId="30"/>
  </si>
  <si>
    <t>431</t>
  </si>
  <si>
    <t>株式会社横浜ステーシヨンビル</t>
    <phoneticPr fontId="7"/>
  </si>
  <si>
    <t>日信サファイア株式会社</t>
    <phoneticPr fontId="7"/>
  </si>
  <si>
    <t>条例施行規則第89 条第6 項ただし書きに該当のため非公表</t>
    <phoneticPr fontId="7"/>
  </si>
  <si>
    <t>※</t>
  </si>
  <si>
    <t>店舗数の増加が見込まれるため、令和４年度の原単位を基準として、令和７年度までに３％削減する目標を掲げる。
※条例施行規則第89 条第6 項ただし書きに該当のため非公表</t>
    <phoneticPr fontId="7"/>
  </si>
  <si>
    <t>r06</t>
    <phoneticPr fontId="7"/>
  </si>
  <si>
    <t>NS環境</t>
    <rPh sb="2" eb="4">
      <t>カンキョウ</t>
    </rPh>
    <phoneticPr fontId="7"/>
  </si>
  <si>
    <t>NS納入品を修正。（野呂）
①「計画書」に431_株式会社横浜ステーシヨンビルのデータを追加し、セルD2の集計日付を2024/2/29に変更した。
②「はじめに」の事業者リストに上記1社を追記した。</t>
    <rPh sb="2" eb="5">
      <t>ノウニュウヒン</t>
    </rPh>
    <rPh sb="6" eb="8">
      <t>シュウセイ</t>
    </rPh>
    <rPh sb="10" eb="12">
      <t>ノロ</t>
    </rPh>
    <rPh sb="44" eb="46">
      <t>ツイカ</t>
    </rPh>
    <rPh sb="53" eb="55">
      <t>シュウケイ</t>
    </rPh>
    <rPh sb="55" eb="57">
      <t>ヒヅケ</t>
    </rPh>
    <rPh sb="68" eb="70">
      <t>ヘンコウ</t>
    </rPh>
    <rPh sb="82" eb="85">
      <t>ジギョウシャ</t>
    </rPh>
    <rPh sb="89" eb="91">
      <t>ジョウキ</t>
    </rPh>
    <rPh sb="92" eb="93">
      <t>シャ</t>
    </rPh>
    <rPh sb="94" eb="96">
      <t>ツイキ</t>
    </rPh>
    <phoneticPr fontId="7"/>
  </si>
  <si>
    <t>総括表の記載の一部に非公表申請のあった2事業者の対象数値を非公表にした。417_アマゾン、425_スタバ。</t>
    <rPh sb="0" eb="3">
      <t>ソウカツヒョウ</t>
    </rPh>
    <rPh sb="4" eb="6">
      <t>キサイ</t>
    </rPh>
    <rPh sb="7" eb="9">
      <t>イチブ</t>
    </rPh>
    <rPh sb="10" eb="13">
      <t>ヒコウヒョウ</t>
    </rPh>
    <rPh sb="13" eb="15">
      <t>シンセイ</t>
    </rPh>
    <rPh sb="20" eb="23">
      <t>ジギョウシャ</t>
    </rPh>
    <rPh sb="24" eb="28">
      <t>タイショウスウチ</t>
    </rPh>
    <rPh sb="29" eb="32">
      <t>ヒコウヒョウ</t>
    </rPh>
    <phoneticPr fontId="7"/>
  </si>
  <si>
    <t>425_スタバの対象数値を非公表にしたところ、「計2」のセルK17がエラー表示となった。エラー回避策を講じた。=IFERROR(元の式  ,"")とした。</t>
    <rPh sb="8" eb="12">
      <t>タイショウスウチ</t>
    </rPh>
    <rPh sb="13" eb="16">
      <t>ヒコウヒョウ</t>
    </rPh>
    <rPh sb="24" eb="25">
      <t>ケイ</t>
    </rPh>
    <rPh sb="37" eb="39">
      <t>ヒョウジ</t>
    </rPh>
    <rPh sb="47" eb="49">
      <t>カイヒ</t>
    </rPh>
    <rPh sb="49" eb="50">
      <t>サク</t>
    </rPh>
    <rPh sb="51" eb="52">
      <t>コウ</t>
    </rPh>
    <rPh sb="64" eb="65">
      <t>モト</t>
    </rPh>
    <rPh sb="66" eb="67">
      <t>シキ</t>
    </rPh>
    <phoneticPr fontId="7"/>
  </si>
  <si>
    <t>代表取締役　宮崎　和人</t>
    <phoneticPr fontId="7"/>
  </si>
  <si>
    <t>2024/3/11時点</t>
    <phoneticPr fontId="2"/>
  </si>
  <si>
    <t>弊社の機密情報を記載の上内容作成</t>
    <phoneticPr fontId="7"/>
  </si>
  <si>
    <t>1号</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</si>
</sst>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yyyy&quot;年　&quot;m&quot;月　&quot;d&quot;日&quot;;@"/>
    <numFmt numFmtId="177" formatCode="#,##0_ "/>
    <numFmt numFmtId="178" formatCode="[$-411]ggge&quot;年&quot;m&quot;月&quot;d&quot;日&quot;;@"/>
    <numFmt numFmtId="179" formatCode="#,##0.00_ "/>
    <numFmt numFmtId="180" formatCode="&quot;( &quot;General&quot; 年度 )&quot;"/>
    <numFmt numFmtId="181" formatCode="0.00_ "/>
    <numFmt numFmtId="182" formatCode="0.0;&quot;▲ &quot;0.0"/>
    <numFmt numFmtId="183" formatCode="&quot;¥&quot;#,##0_);[Red]\(&quot;¥&quot;#,##0\)"/>
    <numFmt numFmtId="184" formatCode="000"/>
    <numFmt numFmtId="185" formatCode="0.0_ "/>
    <numFmt numFmtId="186" formatCode="0.00;&quot;▲ &quot;0.00"/>
    <numFmt numFmtId="187" formatCode="yyyy/m/d;@"/>
    <numFmt numFmtId="188" formatCode="m/d;@"/>
    <numFmt numFmtId="189" formatCode="#,##0_ ;[Red]\-#,##0\ "/>
    <numFmt numFmtId="190" formatCode="0_ "/>
    <numFmt numFmtId="191" formatCode="[$-F800]dddd\,\ mmmm\ dd\,\ yyyy"/>
  </numFmts>
  <fonts count="55" x14ac:knownFonts="1">
    <font>
      <sz val="11"/>
      <name val="ＭＳ Ｐゴシック"/>
      <family val="3"/>
      <charset val="128"/>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name val="ＭＳ Ｐゴシック"/>
      <family val="3"/>
      <charset val="128"/>
    </font>
    <font>
      <sz val="10"/>
      <color rgb="FF000000"/>
      <name val="ＭＳ 明朝"/>
      <family val="1"/>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14"/>
      <color rgb="FF000000"/>
      <name val="ＭＳ ゴシック"/>
      <family val="3"/>
      <charset val="128"/>
    </font>
    <font>
      <sz val="11"/>
      <name val="ＭＳ 明朝"/>
      <family val="1"/>
      <charset val="128"/>
    </font>
    <font>
      <sz val="11"/>
      <color rgb="FF000000"/>
      <name val="ＭＳ 明朝"/>
      <family val="1"/>
      <charset val="128"/>
    </font>
    <font>
      <sz val="11"/>
      <color rgb="FF000000"/>
      <name val="ＭＳ ゴシック"/>
      <family val="3"/>
      <charset val="128"/>
    </font>
    <font>
      <sz val="10"/>
      <color rgb="FF000000"/>
      <name val="ＭＳ Ｐ明朝"/>
      <family val="1"/>
      <charset val="128"/>
    </font>
    <font>
      <sz val="9"/>
      <color rgb="FF000000"/>
      <name val="ＭＳ 明朝"/>
      <family val="1"/>
      <charset val="128"/>
    </font>
    <font>
      <b/>
      <sz val="11"/>
      <name val="ＭＳ Ｐゴシック"/>
      <family val="3"/>
      <charset val="128"/>
    </font>
    <font>
      <sz val="9"/>
      <color rgb="FF000000"/>
      <name val="MS UI Gothic"/>
      <family val="3"/>
      <charset val="128"/>
    </font>
    <font>
      <b/>
      <sz val="9"/>
      <color rgb="FF000000"/>
      <name val="ＭＳ 明朝"/>
      <family val="1"/>
      <charset val="128"/>
    </font>
    <font>
      <vertAlign val="subscript"/>
      <sz val="10"/>
      <color rgb="FF000000"/>
      <name val="ＭＳ 明朝"/>
      <family val="1"/>
      <charset val="128"/>
    </font>
    <font>
      <sz val="8"/>
      <color rgb="FF000000"/>
      <name val="ＭＳ 明朝"/>
      <family val="1"/>
      <charset val="128"/>
    </font>
    <font>
      <b/>
      <sz val="10"/>
      <color rgb="FF000000"/>
      <name val="ＭＳ 明朝"/>
      <family val="1"/>
      <charset val="128"/>
    </font>
    <font>
      <b/>
      <sz val="9"/>
      <color indexed="81"/>
      <name val="ＭＳ Ｐゴシック"/>
      <family val="3"/>
      <charset val="128"/>
    </font>
    <font>
      <vertAlign val="subscript"/>
      <sz val="9"/>
      <color rgb="FF000000"/>
      <name val="ＭＳ 明朝"/>
      <family val="1"/>
      <charset val="128"/>
    </font>
    <font>
      <sz val="10"/>
      <name val="ＭＳ 明朝"/>
      <family val="1"/>
      <charset val="128"/>
    </font>
    <font>
      <b/>
      <sz val="14"/>
      <name val="ＭＳ Ｐゴシック"/>
      <family val="3"/>
      <charset val="128"/>
    </font>
    <font>
      <sz val="11"/>
      <color theme="1"/>
      <name val="HGPｺﾞｼｯｸM"/>
      <family val="3"/>
      <charset val="128"/>
    </font>
    <font>
      <b/>
      <sz val="14"/>
      <color theme="1"/>
      <name val="HGPｺﾞｼｯｸM"/>
      <family val="3"/>
      <charset val="128"/>
    </font>
    <font>
      <sz val="11"/>
      <color rgb="FFC00000"/>
      <name val="HGPｺﾞｼｯｸM"/>
      <family val="3"/>
      <charset val="128"/>
    </font>
    <font>
      <sz val="11"/>
      <color rgb="FF800000"/>
      <name val="HGPｺﾞｼｯｸM"/>
      <family val="3"/>
      <charset val="128"/>
    </font>
    <font>
      <sz val="6"/>
      <name val="游ゴシック"/>
      <family val="2"/>
      <charset val="128"/>
      <scheme val="minor"/>
    </font>
    <font>
      <sz val="10"/>
      <color theme="1"/>
      <name val="HGPｺﾞｼｯｸM"/>
      <family val="3"/>
      <charset val="128"/>
    </font>
    <font>
      <b/>
      <sz val="13"/>
      <color theme="1" tint="0.499984740745262"/>
      <name val="HGPｺﾞｼｯｸM"/>
      <family val="3"/>
      <charset val="128"/>
    </font>
    <font>
      <b/>
      <sz val="11"/>
      <color theme="1"/>
      <name val="HGPｺﾞｼｯｸM"/>
      <family val="3"/>
      <charset val="128"/>
    </font>
    <font>
      <b/>
      <sz val="11"/>
      <color rgb="FF000099"/>
      <name val="HGPｺﾞｼｯｸM"/>
      <family val="3"/>
      <charset val="128"/>
    </font>
    <font>
      <b/>
      <sz val="13"/>
      <color theme="1"/>
      <name val="HGPｺﾞｼｯｸM"/>
      <family val="3"/>
      <charset val="128"/>
    </font>
    <font>
      <sz val="13"/>
      <color theme="1"/>
      <name val="HGPｺﾞｼｯｸM"/>
      <family val="3"/>
      <charset val="128"/>
    </font>
    <font>
      <b/>
      <sz val="10"/>
      <color theme="1"/>
      <name val="HGPｺﾞｼｯｸM"/>
      <family val="3"/>
      <charset val="128"/>
    </font>
    <font>
      <b/>
      <sz val="12"/>
      <color theme="1"/>
      <name val="HGPｺﾞｼｯｸM"/>
      <family val="3"/>
      <charset val="128"/>
    </font>
    <font>
      <b/>
      <sz val="9"/>
      <color theme="1"/>
      <name val="HGPｺﾞｼｯｸM"/>
      <family val="3"/>
      <charset val="128"/>
    </font>
    <font>
      <sz val="9"/>
      <color theme="1"/>
      <name val="HGPｺﾞｼｯｸM"/>
      <family val="3"/>
      <charset val="128"/>
    </font>
    <font>
      <b/>
      <sz val="8.5"/>
      <color theme="1"/>
      <name val="HGPｺﾞｼｯｸM"/>
      <family val="3"/>
      <charset val="128"/>
    </font>
    <font>
      <sz val="8"/>
      <color theme="1"/>
      <name val="HGPｺﾞｼｯｸM"/>
      <family val="3"/>
      <charset val="128"/>
    </font>
    <font>
      <sz val="7"/>
      <color theme="1"/>
      <name val="HGPｺﾞｼｯｸM"/>
      <family val="3"/>
      <charset val="128"/>
    </font>
    <font>
      <b/>
      <sz val="11"/>
      <color rgb="FFC00000"/>
      <name val="HGPｺﾞｼｯｸM"/>
      <family val="3"/>
      <charset val="128"/>
    </font>
    <font>
      <sz val="9"/>
      <color theme="1" tint="0.249977111117893"/>
      <name val="HGPｺﾞｼｯｸM"/>
      <family val="3"/>
      <charset val="128"/>
    </font>
    <font>
      <sz val="8"/>
      <color theme="0" tint="-4.9989318521683403E-2"/>
      <name val="HGPｺﾞｼｯｸM"/>
      <family val="3"/>
      <charset val="128"/>
    </font>
    <font>
      <sz val="7"/>
      <color theme="0" tint="-4.9989318521683403E-2"/>
      <name val="HGPｺﾞｼｯｸM"/>
      <family val="3"/>
      <charset val="128"/>
    </font>
    <font>
      <sz val="11"/>
      <color theme="1" tint="0.249977111117893"/>
      <name val="HGPｺﾞｼｯｸM"/>
      <family val="3"/>
      <charset val="128"/>
    </font>
    <font>
      <sz val="11"/>
      <name val="ＭＳ ゴシック"/>
      <family val="3"/>
      <charset val="128"/>
    </font>
    <font>
      <vertAlign val="subscript"/>
      <sz val="10"/>
      <name val="ＭＳ 明朝"/>
      <family val="1"/>
      <charset val="128"/>
    </font>
    <font>
      <sz val="9"/>
      <name val="ＭＳ 明朝"/>
      <family val="1"/>
      <charset val="128"/>
    </font>
    <font>
      <sz val="10"/>
      <name val="ＭＳ Ｐ明朝"/>
      <family val="1"/>
      <charset val="128"/>
    </font>
    <font>
      <sz val="8"/>
      <name val="ＭＳ 明朝"/>
      <family val="1"/>
      <charset val="128"/>
    </font>
    <font>
      <b/>
      <sz val="10"/>
      <name val="ＭＳ 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rgb="FFE0E0E0"/>
        <bgColor indexed="64"/>
      </patternFill>
    </fill>
    <fill>
      <patternFill patternType="solid">
        <fgColor rgb="FFDDDDDD"/>
        <bgColor indexed="64"/>
      </patternFill>
    </fill>
    <fill>
      <patternFill patternType="solid">
        <fgColor rgb="FFEAEAEA"/>
        <bgColor indexed="64"/>
      </patternFill>
    </fill>
    <fill>
      <patternFill patternType="solid">
        <fgColor rgb="FFF3F3E1"/>
        <bgColor indexed="64"/>
      </patternFill>
    </fill>
    <fill>
      <patternFill patternType="solid">
        <fgColor rgb="FFE9F8E4"/>
        <bgColor indexed="64"/>
      </patternFill>
    </fill>
    <fill>
      <patternFill patternType="solid">
        <fgColor rgb="FFE3ECF1"/>
        <bgColor indexed="64"/>
      </patternFill>
    </fill>
    <fill>
      <patternFill patternType="solid">
        <fgColor theme="0" tint="-4.9989318521683403E-2"/>
        <bgColor indexed="64"/>
      </patternFill>
    </fill>
    <fill>
      <patternFill patternType="solid">
        <fgColor rgb="FFFFFF00"/>
        <bgColor indexed="64"/>
      </patternFill>
    </fill>
  </fills>
  <borders count="244">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hair">
        <color indexed="64"/>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thin">
        <color theme="1"/>
      </bottom>
      <diagonal/>
    </border>
    <border>
      <left style="medium">
        <color indexed="64"/>
      </left>
      <right/>
      <top style="thin">
        <color indexed="64"/>
      </top>
      <bottom style="thin">
        <color theme="1" tint="0.499984740745262"/>
      </bottom>
      <diagonal/>
    </border>
    <border>
      <left style="medium">
        <color indexed="64"/>
      </left>
      <right/>
      <top style="thin">
        <color indexed="64"/>
      </top>
      <bottom style="thin">
        <color indexed="64"/>
      </bottom>
      <diagonal/>
    </border>
    <border>
      <left style="thin">
        <color indexed="64"/>
      </left>
      <right/>
      <top style="thin">
        <color theme="1"/>
      </top>
      <bottom style="thin">
        <color theme="1" tint="0.499984740745262"/>
      </bottom>
      <diagonal/>
    </border>
    <border>
      <left/>
      <right/>
      <top style="thin">
        <color theme="1"/>
      </top>
      <bottom style="thin">
        <color theme="1" tint="0.499984740745262"/>
      </bottom>
      <diagonal/>
    </border>
    <border>
      <left/>
      <right style="thin">
        <color indexed="64"/>
      </right>
      <top style="thin">
        <color theme="1"/>
      </top>
      <bottom style="thin">
        <color theme="1" tint="0.499984740745262"/>
      </bottom>
      <diagonal/>
    </border>
    <border>
      <left/>
      <right/>
      <top style="thin">
        <color indexed="64"/>
      </top>
      <bottom style="thin">
        <color theme="1" tint="0.499984740745262"/>
      </bottom>
      <diagonal/>
    </border>
    <border>
      <left style="medium">
        <color indexed="64"/>
      </left>
      <right style="medium">
        <color indexed="64"/>
      </right>
      <top style="thin">
        <color indexed="64"/>
      </top>
      <bottom/>
      <diagonal/>
    </border>
    <border>
      <left/>
      <right style="medium">
        <color indexed="64"/>
      </right>
      <top style="thin">
        <color indexed="64"/>
      </top>
      <bottom style="thin">
        <color theme="1" tint="0.499984740745262"/>
      </bottom>
      <diagonal/>
    </border>
    <border>
      <left style="medium">
        <color indexed="64"/>
      </left>
      <right style="thin">
        <color indexed="64"/>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right style="thin">
        <color theme="1"/>
      </right>
      <top style="thin">
        <color theme="1" tint="0.499984740745262"/>
      </top>
      <bottom/>
      <diagonal/>
    </border>
    <border>
      <left style="thin">
        <color indexed="64"/>
      </left>
      <right/>
      <top style="thin">
        <color indexed="64"/>
      </top>
      <bottom style="thin">
        <color theme="1" tint="0.499984740745262"/>
      </bottom>
      <diagonal/>
    </border>
    <border>
      <left style="medium">
        <color indexed="64"/>
      </left>
      <right/>
      <top/>
      <bottom/>
      <diagonal/>
    </border>
    <border>
      <left/>
      <right style="thin">
        <color indexed="64"/>
      </right>
      <top style="thin">
        <color theme="1" tint="0.499984740745262"/>
      </top>
      <bottom/>
      <diagonal/>
    </border>
    <border>
      <left/>
      <right/>
      <top/>
      <bottom style="thin">
        <color theme="1" tint="0.499984740745262"/>
      </bottom>
      <diagonal/>
    </border>
    <border>
      <left style="medium">
        <color indexed="64"/>
      </left>
      <right style="medium">
        <color indexed="64"/>
      </right>
      <top/>
      <bottom/>
      <diagonal/>
    </border>
    <border>
      <left style="thin">
        <color theme="1"/>
      </left>
      <right/>
      <top style="thin">
        <color theme="1" tint="0.499984740745262"/>
      </top>
      <bottom style="thin">
        <color theme="1" tint="0.499984740745262"/>
      </bottom>
      <diagonal/>
    </border>
    <border>
      <left/>
      <right style="medium">
        <color indexed="64"/>
      </right>
      <top/>
      <bottom/>
      <diagonal/>
    </border>
    <border>
      <left style="thin">
        <color theme="1"/>
      </left>
      <right/>
      <top style="thin">
        <color theme="1" tint="0.499984740745262"/>
      </top>
      <bottom/>
      <diagonal/>
    </border>
    <border>
      <left style="thin">
        <color theme="1"/>
      </left>
      <right style="medium">
        <color indexed="64"/>
      </right>
      <top style="thin">
        <color theme="1" tint="0.499984740745262"/>
      </top>
      <bottom/>
      <diagonal/>
    </border>
    <border>
      <left style="medium">
        <color indexed="64"/>
      </left>
      <right/>
      <top style="thin">
        <color theme="1" tint="0.499984740745262"/>
      </top>
      <bottom style="thin">
        <color theme="1" tint="0.499984740745262"/>
      </bottom>
      <diagonal/>
    </border>
    <border>
      <left style="medium">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medium">
        <color indexed="64"/>
      </left>
      <right style="thin">
        <color indexed="64"/>
      </right>
      <top style="thin">
        <color theme="1" tint="0.499984740745262"/>
      </top>
      <bottom/>
      <diagonal/>
    </border>
    <border>
      <left/>
      <right style="thin">
        <color indexed="64"/>
      </right>
      <top/>
      <bottom style="thin">
        <color theme="1" tint="0.499984740745262"/>
      </bottom>
      <diagonal/>
    </border>
    <border>
      <left style="thin">
        <color theme="1"/>
      </left>
      <right style="dotted">
        <color theme="1"/>
      </right>
      <top style="thin">
        <color indexed="64"/>
      </top>
      <bottom style="thin">
        <color theme="1" tint="0.499984740745262"/>
      </bottom>
      <diagonal/>
    </border>
    <border>
      <left style="dotted">
        <color theme="1"/>
      </left>
      <right/>
      <top style="thin">
        <color indexed="64"/>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top/>
      <bottom style="thin">
        <color theme="1" tint="0.499984740745262"/>
      </bottom>
      <diagonal/>
    </border>
    <border>
      <left/>
      <right style="thin">
        <color theme="1"/>
      </right>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diagonal/>
    </border>
    <border>
      <left style="thin">
        <color theme="1" tint="0.499984740745262"/>
      </left>
      <right style="thin">
        <color auto="1"/>
      </right>
      <top style="thin">
        <color theme="1" tint="0.499984740745262"/>
      </top>
      <bottom/>
      <diagonal/>
    </border>
    <border>
      <left/>
      <right style="thin">
        <color theme="1" tint="0.499984740745262"/>
      </right>
      <top style="thin">
        <color theme="1" tint="0.499984740745262"/>
      </top>
      <bottom/>
      <diagonal/>
    </border>
    <border>
      <left style="thin">
        <color theme="1"/>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thin">
        <color theme="1" tint="0.499984740745262"/>
      </left>
      <right style="dotted">
        <color theme="1" tint="0.24994659260841701"/>
      </right>
      <top style="thin">
        <color theme="1" tint="0.499984740745262"/>
      </top>
      <bottom/>
      <diagonal/>
    </border>
    <border>
      <left style="dotted">
        <color theme="1"/>
      </left>
      <right style="thin">
        <color theme="1" tint="0.499984740745262"/>
      </right>
      <top style="thin">
        <color theme="1" tint="0.499984740745262"/>
      </top>
      <bottom/>
      <diagonal/>
    </border>
    <border>
      <left style="thin">
        <color theme="1" tint="0.499984740745262"/>
      </left>
      <right style="dotted">
        <color theme="1"/>
      </right>
      <top style="thin">
        <color theme="1" tint="0.499984740745262"/>
      </top>
      <bottom/>
      <diagonal/>
    </border>
    <border>
      <left style="dotted">
        <color theme="1"/>
      </left>
      <right style="dotted">
        <color theme="1"/>
      </right>
      <top style="thin">
        <color theme="1" tint="0.499984740745262"/>
      </top>
      <bottom/>
      <diagonal/>
    </border>
    <border>
      <left style="dotted">
        <color theme="1"/>
      </left>
      <right style="thin">
        <color theme="1"/>
      </right>
      <top style="thin">
        <color theme="1" tint="0.499984740745262"/>
      </top>
      <bottom/>
      <diagonal/>
    </border>
    <border>
      <left style="thin">
        <color theme="1"/>
      </left>
      <right style="medium">
        <color indexed="64"/>
      </right>
      <top/>
      <bottom/>
      <diagonal/>
    </border>
    <border>
      <left style="medium">
        <color theme="1"/>
      </left>
      <right style="thin">
        <color theme="1" tint="0.499984740745262"/>
      </right>
      <top style="thin">
        <color theme="1" tint="0.499984740745262"/>
      </top>
      <bottom/>
      <diagonal/>
    </border>
    <border>
      <left style="thin">
        <color theme="1" tint="0.499984740745262"/>
      </left>
      <right style="thin">
        <color theme="1"/>
      </right>
      <top style="thin">
        <color theme="1" tint="0.499984740745262"/>
      </top>
      <bottom/>
      <diagonal/>
    </border>
    <border>
      <left style="thin">
        <color theme="1" tint="0.499984740745262"/>
      </left>
      <right style="hair">
        <color theme="1"/>
      </right>
      <top style="thin">
        <color theme="1" tint="0.499984740745262"/>
      </top>
      <bottom/>
      <diagonal/>
    </border>
    <border>
      <left style="hair">
        <color theme="1"/>
      </left>
      <right style="hair">
        <color theme="1"/>
      </right>
      <top style="thin">
        <color theme="1" tint="0.499984740745262"/>
      </top>
      <bottom/>
      <diagonal/>
    </border>
    <border>
      <left style="hair">
        <color theme="1"/>
      </left>
      <right style="thin">
        <color theme="1"/>
      </right>
      <top style="thin">
        <color theme="1" tint="0.499984740745262"/>
      </top>
      <bottom/>
      <diagonal/>
    </border>
    <border>
      <left style="medium">
        <color indexed="64"/>
      </left>
      <right style="thin">
        <color indexed="64"/>
      </right>
      <top/>
      <bottom/>
      <diagonal/>
    </border>
    <border>
      <left style="medium">
        <color indexed="64"/>
      </left>
      <right style="dotted">
        <color theme="1"/>
      </right>
      <top style="thin">
        <color theme="1" tint="0.499984740745262"/>
      </top>
      <bottom/>
      <diagonal/>
    </border>
    <border>
      <left style="thin">
        <color indexed="64"/>
      </left>
      <right style="dotted">
        <color indexed="64"/>
      </right>
      <top style="thin">
        <color theme="1" tint="0.499984740745262"/>
      </top>
      <bottom/>
      <diagonal/>
    </border>
    <border>
      <left style="dotted">
        <color indexed="64"/>
      </left>
      <right style="thin">
        <color theme="1" tint="0.499984740745262"/>
      </right>
      <top style="thin">
        <color theme="1" tint="0.499984740745262"/>
      </top>
      <bottom/>
      <diagonal/>
    </border>
    <border>
      <left style="thin">
        <color theme="1"/>
      </left>
      <right style="dotted">
        <color theme="1"/>
      </right>
      <top style="thin">
        <color theme="1" tint="0.499984740745262"/>
      </top>
      <bottom/>
      <diagonal/>
    </border>
    <border>
      <left style="dotted">
        <color theme="1"/>
      </left>
      <right/>
      <top style="thin">
        <color theme="1" tint="0.499984740745262"/>
      </top>
      <bottom/>
      <diagonal/>
    </border>
    <border>
      <left style="thin">
        <color indexed="64"/>
      </left>
      <right style="dotted">
        <color theme="1"/>
      </right>
      <top style="thin">
        <color theme="1" tint="0.499984740745262"/>
      </top>
      <bottom/>
      <diagonal/>
    </border>
    <border>
      <left style="dotted">
        <color theme="1"/>
      </left>
      <right style="thin">
        <color indexed="64"/>
      </right>
      <top style="thin">
        <color theme="1" tint="0.499984740745262"/>
      </top>
      <bottom/>
      <diagonal/>
    </border>
    <border>
      <left style="thin">
        <color indexed="64"/>
      </left>
      <right style="dotted">
        <color theme="1" tint="0.499984740745262"/>
      </right>
      <top style="thin">
        <color theme="1" tint="0.499984740745262"/>
      </top>
      <bottom/>
      <diagonal/>
    </border>
    <border>
      <left style="dotted">
        <color theme="1" tint="0.499984740745262"/>
      </left>
      <right style="thin">
        <color theme="1"/>
      </right>
      <top style="thin">
        <color theme="1" tint="0.499984740745262"/>
      </top>
      <bottom/>
      <diagonal/>
    </border>
    <border>
      <left style="thin">
        <color indexed="64"/>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auto="1"/>
      </right>
      <top/>
      <bottom style="thin">
        <color theme="1" tint="0.499984740745262"/>
      </bottom>
      <diagonal/>
    </border>
    <border>
      <left style="medium">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medium">
        <color theme="1"/>
      </left>
      <right style="thin">
        <color auto="1"/>
      </right>
      <top/>
      <bottom style="thin">
        <color theme="1" tint="0.499984740745262"/>
      </bottom>
      <diagonal/>
    </border>
    <border>
      <left style="thin">
        <color theme="1"/>
      </left>
      <right style="thin">
        <color theme="1" tint="0.499984740745262"/>
      </right>
      <top/>
      <bottom style="thin">
        <color theme="1" tint="0.499984740745262"/>
      </bottom>
      <diagonal/>
    </border>
    <border>
      <left style="thin">
        <color theme="1" tint="0.499984740745262"/>
      </left>
      <right style="medium">
        <color indexed="64"/>
      </right>
      <top/>
      <bottom style="thin">
        <color theme="1" tint="0.499984740745262"/>
      </bottom>
      <diagonal/>
    </border>
    <border>
      <left style="thin">
        <color theme="1" tint="0.499984740745262"/>
      </left>
      <right style="dotted">
        <color theme="1" tint="0.24994659260841701"/>
      </right>
      <top/>
      <bottom style="thin">
        <color theme="1" tint="0.499984740745262"/>
      </bottom>
      <diagonal/>
    </border>
    <border>
      <left style="dotted">
        <color theme="1"/>
      </left>
      <right style="thin">
        <color theme="1" tint="0.499984740745262"/>
      </right>
      <top/>
      <bottom style="thin">
        <color theme="1" tint="0.499984740745262"/>
      </bottom>
      <diagonal/>
    </border>
    <border>
      <left style="dotted">
        <color theme="1"/>
      </left>
      <right/>
      <top/>
      <bottom style="thin">
        <color theme="1" tint="0.499984740745262"/>
      </bottom>
      <diagonal/>
    </border>
    <border>
      <left style="thin">
        <color theme="1"/>
      </left>
      <right style="medium">
        <color indexed="64"/>
      </right>
      <top/>
      <bottom style="thin">
        <color theme="1" tint="0.499984740745262"/>
      </bottom>
      <diagonal/>
    </border>
    <border>
      <left style="medium">
        <color theme="1"/>
      </left>
      <right style="thin">
        <color theme="1" tint="0.499984740745262"/>
      </right>
      <top/>
      <bottom style="thin">
        <color theme="1" tint="0.499984740745262"/>
      </bottom>
      <diagonal/>
    </border>
    <border>
      <left style="thin">
        <color theme="1" tint="0.499984740745262"/>
      </left>
      <right style="thin">
        <color theme="1"/>
      </right>
      <top/>
      <bottom style="thin">
        <color theme="1" tint="0.499984740745262"/>
      </bottom>
      <diagonal/>
    </border>
    <border>
      <left style="thin">
        <color theme="1" tint="0.499984740745262"/>
      </left>
      <right style="hair">
        <color theme="1"/>
      </right>
      <top/>
      <bottom style="thin">
        <color theme="1" tint="0.499984740745262"/>
      </bottom>
      <diagonal/>
    </border>
    <border>
      <left style="hair">
        <color theme="1"/>
      </left>
      <right style="hair">
        <color theme="1"/>
      </right>
      <top/>
      <bottom style="thin">
        <color theme="1" tint="0.499984740745262"/>
      </bottom>
      <diagonal/>
    </border>
    <border>
      <left style="hair">
        <color theme="1"/>
      </left>
      <right style="thin">
        <color theme="1"/>
      </right>
      <top/>
      <bottom style="thin">
        <color theme="1" tint="0.499984740745262"/>
      </bottom>
      <diagonal/>
    </border>
    <border>
      <left style="medium">
        <color indexed="64"/>
      </left>
      <right style="dotted">
        <color theme="1"/>
      </right>
      <top/>
      <bottom style="thin">
        <color theme="1" tint="0.499984740745262"/>
      </bottom>
      <diagonal/>
    </border>
    <border>
      <left style="thin">
        <color indexed="64"/>
      </left>
      <right style="dotted">
        <color indexed="64"/>
      </right>
      <top/>
      <bottom style="thin">
        <color theme="1" tint="0.499984740745262"/>
      </bottom>
      <diagonal/>
    </border>
    <border>
      <left style="dotted">
        <color indexed="64"/>
      </left>
      <right style="thin">
        <color theme="1" tint="0.499984740745262"/>
      </right>
      <top/>
      <bottom style="thin">
        <color theme="1" tint="0.499984740745262"/>
      </bottom>
      <diagonal/>
    </border>
    <border>
      <left style="thin">
        <color indexed="64"/>
      </left>
      <right style="dotted">
        <color theme="1"/>
      </right>
      <top style="thin">
        <color theme="1" tint="0.499984740745262"/>
      </top>
      <bottom style="thin">
        <color theme="1" tint="0.499984740745262"/>
      </bottom>
      <diagonal/>
    </border>
    <border>
      <left style="thin">
        <color indexed="64"/>
      </left>
      <right style="dotted">
        <color theme="1"/>
      </right>
      <top/>
      <bottom style="thin">
        <color theme="1" tint="0.499984740745262"/>
      </bottom>
      <diagonal/>
    </border>
    <border>
      <left style="thin">
        <color theme="1" tint="0.499984740745262"/>
      </left>
      <right style="dotted">
        <color theme="1"/>
      </right>
      <top/>
      <bottom style="thin">
        <color theme="1" tint="0.499984740745262"/>
      </bottom>
      <diagonal/>
    </border>
    <border>
      <left style="dotted">
        <color theme="1"/>
      </left>
      <right style="thin">
        <color indexed="64"/>
      </right>
      <top/>
      <bottom style="thin">
        <color theme="1" tint="0.499984740745262"/>
      </bottom>
      <diagonal/>
    </border>
    <border>
      <left style="dotted">
        <color theme="1"/>
      </left>
      <right style="thin">
        <color theme="1"/>
      </right>
      <top/>
      <bottom style="thin">
        <color theme="1" tint="0.499984740745262"/>
      </bottom>
      <diagonal/>
    </border>
    <border>
      <left style="thin">
        <color indexed="64"/>
      </left>
      <right style="dotted">
        <color theme="1" tint="0.499984740745262"/>
      </right>
      <top style="thin">
        <color theme="1" tint="0.499984740745262"/>
      </top>
      <bottom style="thin">
        <color theme="1" tint="0.499984740745262"/>
      </bottom>
      <diagonal/>
    </border>
    <border>
      <left style="dotted">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auto="1"/>
      </right>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medium">
        <color theme="1"/>
      </left>
      <right style="thin">
        <color auto="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dotted">
        <color theme="1" tint="0.24994659260841701"/>
      </right>
      <top style="thin">
        <color theme="1" tint="0.499984740745262"/>
      </top>
      <bottom style="thin">
        <color theme="1" tint="0.499984740745262"/>
      </bottom>
      <diagonal/>
    </border>
    <border>
      <left style="dotted">
        <color theme="1"/>
      </left>
      <right style="thin">
        <color theme="1" tint="0.499984740745262"/>
      </right>
      <top style="thin">
        <color theme="1" tint="0.499984740745262"/>
      </top>
      <bottom style="thin">
        <color theme="1" tint="0.499984740745262"/>
      </bottom>
      <diagonal/>
    </border>
    <border>
      <left style="dotted">
        <color theme="1"/>
      </left>
      <right/>
      <top style="thin">
        <color theme="1" tint="0.499984740745262"/>
      </top>
      <bottom style="thin">
        <color theme="1" tint="0.499984740745262"/>
      </bottom>
      <diagonal/>
    </border>
    <border>
      <left style="thin">
        <color theme="1"/>
      </left>
      <right style="medium">
        <color indexed="64"/>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tint="0.499984740745262"/>
      </left>
      <right style="hair">
        <color theme="1"/>
      </right>
      <top style="thin">
        <color theme="1" tint="0.499984740745262"/>
      </top>
      <bottom style="thin">
        <color theme="1" tint="0.499984740745262"/>
      </bottom>
      <diagonal/>
    </border>
    <border>
      <left style="hair">
        <color theme="1"/>
      </left>
      <right style="hair">
        <color theme="1"/>
      </right>
      <top style="thin">
        <color theme="1" tint="0.499984740745262"/>
      </top>
      <bottom style="thin">
        <color theme="1" tint="0.499984740745262"/>
      </bottom>
      <diagonal/>
    </border>
    <border>
      <left style="hair">
        <color theme="1"/>
      </left>
      <right style="thin">
        <color theme="1"/>
      </right>
      <top style="thin">
        <color theme="1" tint="0.499984740745262"/>
      </top>
      <bottom style="thin">
        <color theme="1" tint="0.499984740745262"/>
      </bottom>
      <diagonal/>
    </border>
    <border>
      <left style="medium">
        <color indexed="64"/>
      </left>
      <right style="dotted">
        <color theme="1"/>
      </right>
      <top style="thin">
        <color theme="1" tint="0.499984740745262"/>
      </top>
      <bottom style="thin">
        <color theme="1" tint="0.499984740745262"/>
      </bottom>
      <diagonal/>
    </border>
    <border>
      <left style="thin">
        <color indexed="64"/>
      </left>
      <right style="dotted">
        <color indexed="64"/>
      </right>
      <top style="thin">
        <color theme="1" tint="0.499984740745262"/>
      </top>
      <bottom style="thin">
        <color theme="1" tint="0.499984740745262"/>
      </bottom>
      <diagonal/>
    </border>
    <border>
      <left style="dotted">
        <color indexed="64"/>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style="thin">
        <color theme="1" tint="0.499984740745262"/>
      </left>
      <right style="dotted">
        <color theme="1"/>
      </right>
      <top style="thin">
        <color theme="1" tint="0.499984740745262"/>
      </top>
      <bottom style="thin">
        <color theme="1" tint="0.499984740745262"/>
      </bottom>
      <diagonal/>
    </border>
    <border>
      <left style="dotted">
        <color theme="1"/>
      </left>
      <right style="thin">
        <color indexed="64"/>
      </right>
      <top style="thin">
        <color theme="1" tint="0.499984740745262"/>
      </top>
      <bottom style="thin">
        <color theme="1" tint="0.499984740745262"/>
      </bottom>
      <diagonal/>
    </border>
    <border>
      <left style="dotted">
        <color theme="1"/>
      </left>
      <right style="thin">
        <color theme="1"/>
      </right>
      <top style="thin">
        <color theme="1" tint="0.499984740745262"/>
      </top>
      <bottom style="thin">
        <color theme="1" tint="0.499984740745262"/>
      </bottom>
      <diagonal/>
    </border>
    <border>
      <left style="medium">
        <color theme="1"/>
      </left>
      <right style="dotted">
        <color theme="1"/>
      </right>
      <top style="thin">
        <color theme="1" tint="0.499984740745262"/>
      </top>
      <bottom style="thin">
        <color theme="1" tint="0.499984740745262"/>
      </bottom>
      <diagonal/>
    </border>
    <border>
      <left style="medium">
        <color theme="1"/>
      </left>
      <right style="thin">
        <color auto="1"/>
      </right>
      <top style="thin">
        <color theme="1" tint="0.499984740745262"/>
      </top>
      <bottom/>
      <diagonal/>
    </border>
    <border>
      <left style="medium">
        <color theme="1"/>
      </left>
      <right style="dotted">
        <color theme="1"/>
      </right>
      <top style="thin">
        <color theme="1" tint="0.499984740745262"/>
      </top>
      <bottom/>
      <diagonal/>
    </border>
    <border>
      <left style="medium">
        <color theme="1"/>
      </left>
      <right/>
      <top style="thin">
        <color theme="1" tint="0.499984740745262"/>
      </top>
      <bottom/>
      <diagonal/>
    </border>
    <border>
      <left style="thin">
        <color indexed="64"/>
      </left>
      <right style="thin">
        <color theme="1" tint="0.499984740745262"/>
      </right>
      <top style="thin">
        <color indexed="64"/>
      </top>
      <bottom style="hair">
        <color indexed="64"/>
      </bottom>
      <diagonal/>
    </border>
    <border>
      <left style="thin">
        <color theme="1" tint="0.499984740745262"/>
      </left>
      <right/>
      <top style="thin">
        <color indexed="64"/>
      </top>
      <bottom style="hair">
        <color indexed="64"/>
      </bottom>
      <diagonal/>
    </border>
    <border>
      <left style="medium">
        <color indexed="64"/>
      </left>
      <right style="thin">
        <color theme="1" tint="0.499984740745262"/>
      </right>
      <top style="thin">
        <color indexed="64"/>
      </top>
      <bottom style="hair">
        <color indexed="64"/>
      </bottom>
      <diagonal/>
    </border>
    <border>
      <left style="thin">
        <color theme="1" tint="0.499984740745262"/>
      </left>
      <right style="thin">
        <color theme="1" tint="0.499984740745262"/>
      </right>
      <top style="thin">
        <color indexed="64"/>
      </top>
      <bottom style="hair">
        <color indexed="64"/>
      </bottom>
      <diagonal/>
    </border>
    <border>
      <left style="medium">
        <color theme="1"/>
      </left>
      <right style="thin">
        <color theme="1" tint="0.499984740745262"/>
      </right>
      <top style="thin">
        <color indexed="64"/>
      </top>
      <bottom style="hair">
        <color indexed="64"/>
      </bottom>
      <diagonal/>
    </border>
    <border>
      <left style="medium">
        <color theme="1"/>
      </left>
      <right/>
      <top style="thin">
        <color indexed="64"/>
      </top>
      <bottom style="hair">
        <color indexed="64"/>
      </bottom>
      <diagonal/>
    </border>
    <border>
      <left style="thin">
        <color theme="1"/>
      </left>
      <right style="thin">
        <color theme="1" tint="0.499984740745262"/>
      </right>
      <top style="thin">
        <color indexed="64"/>
      </top>
      <bottom style="hair">
        <color indexed="64"/>
      </bottom>
      <diagonal/>
    </border>
    <border>
      <left style="dotted">
        <color theme="1"/>
      </left>
      <right/>
      <top style="thin">
        <color indexed="64"/>
      </top>
      <bottom style="hair">
        <color indexed="64"/>
      </bottom>
      <diagonal/>
    </border>
    <border>
      <left style="dotted">
        <color theme="1"/>
      </left>
      <right style="thin">
        <color theme="1" tint="0.499984740745262"/>
      </right>
      <top style="thin">
        <color indexed="64"/>
      </top>
      <bottom style="hair">
        <color indexed="64"/>
      </bottom>
      <diagonal/>
    </border>
    <border>
      <left style="thin">
        <color theme="1" tint="0.499984740745262"/>
      </left>
      <right style="dotted">
        <color theme="1"/>
      </right>
      <top style="thin">
        <color indexed="64"/>
      </top>
      <bottom style="hair">
        <color indexed="64"/>
      </bottom>
      <diagonal/>
    </border>
    <border>
      <left style="thin">
        <color theme="1"/>
      </left>
      <right style="medium">
        <color indexed="64"/>
      </right>
      <top style="thin">
        <color indexed="64"/>
      </top>
      <bottom style="hair">
        <color indexed="64"/>
      </bottom>
      <diagonal/>
    </border>
    <border>
      <left style="thin">
        <color indexed="64"/>
      </left>
      <right style="medium">
        <color theme="1"/>
      </right>
      <top style="thin">
        <color indexed="64"/>
      </top>
      <bottom style="hair">
        <color indexed="64"/>
      </bottom>
      <diagonal/>
    </border>
    <border>
      <left style="thin">
        <color theme="1" tint="0.499984740745262"/>
      </left>
      <right style="thin">
        <color theme="1"/>
      </right>
      <top style="thin">
        <color indexed="64"/>
      </top>
      <bottom style="hair">
        <color indexed="64"/>
      </bottom>
      <diagonal/>
    </border>
    <border>
      <left style="thin">
        <color theme="1" tint="0.499984740745262"/>
      </left>
      <right style="hair">
        <color theme="1"/>
      </right>
      <top style="thin">
        <color indexed="64"/>
      </top>
      <bottom style="hair">
        <color indexed="64"/>
      </bottom>
      <diagonal/>
    </border>
    <border>
      <left style="hair">
        <color theme="1"/>
      </left>
      <right style="hair">
        <color theme="1"/>
      </right>
      <top style="thin">
        <color indexed="64"/>
      </top>
      <bottom style="hair">
        <color indexed="64"/>
      </bottom>
      <diagonal/>
    </border>
    <border>
      <left style="hair">
        <color theme="1"/>
      </left>
      <right style="thin">
        <color theme="1"/>
      </right>
      <top style="thin">
        <color indexed="64"/>
      </top>
      <bottom style="hair">
        <color indexed="64"/>
      </bottom>
      <diagonal/>
    </border>
    <border>
      <left/>
      <right style="thin">
        <color theme="1" tint="0.499984740745262"/>
      </right>
      <top style="thin">
        <color indexed="64"/>
      </top>
      <bottom style="hair">
        <color indexed="64"/>
      </bottom>
      <diagonal/>
    </border>
    <border>
      <left style="medium">
        <color theme="1"/>
      </left>
      <right style="dotted">
        <color theme="1"/>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theme="1" tint="0.499984740745262"/>
      </right>
      <top style="thin">
        <color indexed="64"/>
      </top>
      <bottom style="hair">
        <color indexed="64"/>
      </bottom>
      <diagonal/>
    </border>
    <border>
      <left style="thin">
        <color theme="1" tint="0.499984740745262"/>
      </left>
      <right style="thin">
        <color indexed="64"/>
      </right>
      <top style="thin">
        <color indexed="64"/>
      </top>
      <bottom style="hair">
        <color indexed="64"/>
      </bottom>
      <diagonal/>
    </border>
    <border>
      <left style="thin">
        <color indexed="64"/>
      </left>
      <right style="dotted">
        <color theme="1"/>
      </right>
      <top style="thin">
        <color indexed="64"/>
      </top>
      <bottom style="hair">
        <color indexed="64"/>
      </bottom>
      <diagonal/>
    </border>
    <border>
      <left style="dotted">
        <color theme="1"/>
      </left>
      <right style="thin">
        <color indexed="64"/>
      </right>
      <top style="thin">
        <color indexed="64"/>
      </top>
      <bottom style="hair">
        <color indexed="64"/>
      </bottom>
      <diagonal/>
    </border>
    <border>
      <left style="dotted">
        <color theme="1"/>
      </left>
      <right style="thin">
        <color theme="1"/>
      </right>
      <top style="thin">
        <color indexed="64"/>
      </top>
      <bottom style="hair">
        <color indexed="64"/>
      </bottom>
      <diagonal/>
    </border>
    <border>
      <left style="thin">
        <color indexed="64"/>
      </left>
      <right style="thin">
        <color theme="1" tint="0.499984740745262"/>
      </right>
      <top style="hair">
        <color indexed="64"/>
      </top>
      <bottom style="thin">
        <color indexed="64"/>
      </bottom>
      <diagonal/>
    </border>
    <border>
      <left style="thin">
        <color theme="1" tint="0.499984740745262"/>
      </left>
      <right/>
      <top style="hair">
        <color indexed="64"/>
      </top>
      <bottom style="thin">
        <color indexed="64"/>
      </bottom>
      <diagonal/>
    </border>
    <border>
      <left style="medium">
        <color indexed="64"/>
      </left>
      <right style="thin">
        <color theme="1" tint="0.499984740745262"/>
      </right>
      <top style="hair">
        <color indexed="64"/>
      </top>
      <bottom style="thin">
        <color indexed="64"/>
      </bottom>
      <diagonal/>
    </border>
    <border>
      <left style="thin">
        <color theme="1" tint="0.499984740745262"/>
      </left>
      <right style="thin">
        <color theme="1" tint="0.499984740745262"/>
      </right>
      <top style="hair">
        <color indexed="64"/>
      </top>
      <bottom style="thin">
        <color indexed="64"/>
      </bottom>
      <diagonal/>
    </border>
    <border>
      <left style="medium">
        <color theme="1"/>
      </left>
      <right style="thin">
        <color theme="1" tint="0.499984740745262"/>
      </right>
      <top style="hair">
        <color indexed="64"/>
      </top>
      <bottom style="thin">
        <color indexed="64"/>
      </bottom>
      <diagonal/>
    </border>
    <border>
      <left style="medium">
        <color theme="1"/>
      </left>
      <right/>
      <top style="hair">
        <color indexed="64"/>
      </top>
      <bottom style="thin">
        <color indexed="64"/>
      </bottom>
      <diagonal/>
    </border>
    <border>
      <left style="thin">
        <color theme="1"/>
      </left>
      <right style="thin">
        <color theme="1" tint="0.499984740745262"/>
      </right>
      <top style="hair">
        <color indexed="64"/>
      </top>
      <bottom style="thin">
        <color indexed="64"/>
      </bottom>
      <diagonal/>
    </border>
    <border>
      <left style="dotted">
        <color theme="1"/>
      </left>
      <right/>
      <top style="hair">
        <color indexed="64"/>
      </top>
      <bottom style="thin">
        <color indexed="64"/>
      </bottom>
      <diagonal/>
    </border>
    <border>
      <left style="dotted">
        <color theme="1"/>
      </left>
      <right style="thin">
        <color theme="1" tint="0.499984740745262"/>
      </right>
      <top style="hair">
        <color indexed="64"/>
      </top>
      <bottom style="thin">
        <color indexed="64"/>
      </bottom>
      <diagonal/>
    </border>
    <border>
      <left style="thin">
        <color theme="1"/>
      </left>
      <right style="medium">
        <color indexed="64"/>
      </right>
      <top style="hair">
        <color indexed="64"/>
      </top>
      <bottom style="thin">
        <color indexed="64"/>
      </bottom>
      <diagonal/>
    </border>
    <border>
      <left/>
      <right style="thin">
        <color theme="1" tint="0.499984740745262"/>
      </right>
      <top style="hair">
        <color indexed="64"/>
      </top>
      <bottom style="thin">
        <color indexed="64"/>
      </bottom>
      <diagonal/>
    </border>
    <border>
      <left style="thin">
        <color indexed="64"/>
      </left>
      <right style="medium">
        <color theme="1"/>
      </right>
      <top style="hair">
        <color indexed="64"/>
      </top>
      <bottom style="thin">
        <color indexed="64"/>
      </bottom>
      <diagonal/>
    </border>
    <border>
      <left style="thin">
        <color theme="1" tint="0.499984740745262"/>
      </left>
      <right style="thin">
        <color theme="1"/>
      </right>
      <top style="hair">
        <color indexed="64"/>
      </top>
      <bottom style="thin">
        <color indexed="64"/>
      </bottom>
      <diagonal/>
    </border>
    <border>
      <left style="thin">
        <color theme="1" tint="0.499984740745262"/>
      </left>
      <right style="hair">
        <color theme="1"/>
      </right>
      <top style="hair">
        <color indexed="64"/>
      </top>
      <bottom style="thin">
        <color indexed="64"/>
      </bottom>
      <diagonal/>
    </border>
    <border>
      <left style="hair">
        <color theme="1"/>
      </left>
      <right style="hair">
        <color theme="1"/>
      </right>
      <top style="hair">
        <color indexed="64"/>
      </top>
      <bottom style="thin">
        <color indexed="64"/>
      </bottom>
      <diagonal/>
    </border>
    <border>
      <left style="hair">
        <color theme="1"/>
      </left>
      <right style="thin">
        <color theme="1"/>
      </right>
      <top style="hair">
        <color indexed="64"/>
      </top>
      <bottom style="thin">
        <color indexed="64"/>
      </bottom>
      <diagonal/>
    </border>
    <border>
      <left style="medium">
        <color theme="1"/>
      </left>
      <right style="dotted">
        <color theme="1"/>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theme="1" tint="0.499984740745262"/>
      </right>
      <top style="hair">
        <color indexed="64"/>
      </top>
      <bottom style="thin">
        <color indexed="64"/>
      </bottom>
      <diagonal/>
    </border>
    <border>
      <left style="thin">
        <color theme="1" tint="0.499984740745262"/>
      </left>
      <right style="thin">
        <color indexed="64"/>
      </right>
      <top style="hair">
        <color indexed="64"/>
      </top>
      <bottom style="thin">
        <color indexed="64"/>
      </bottom>
      <diagonal/>
    </border>
    <border>
      <left style="thin">
        <color indexed="64"/>
      </left>
      <right style="dotted">
        <color theme="1"/>
      </right>
      <top style="hair">
        <color indexed="64"/>
      </top>
      <bottom style="thin">
        <color indexed="64"/>
      </bottom>
      <diagonal/>
    </border>
    <border>
      <left style="thin">
        <color theme="1" tint="0.499984740745262"/>
      </left>
      <right style="dotted">
        <color theme="1"/>
      </right>
      <top style="hair">
        <color indexed="64"/>
      </top>
      <bottom style="thin">
        <color indexed="64"/>
      </bottom>
      <diagonal/>
    </border>
    <border>
      <left style="dotted">
        <color theme="1"/>
      </left>
      <right style="thin">
        <color indexed="64"/>
      </right>
      <top style="hair">
        <color indexed="64"/>
      </top>
      <bottom style="thin">
        <color indexed="64"/>
      </bottom>
      <diagonal/>
    </border>
    <border>
      <left style="dotted">
        <color theme="1"/>
      </left>
      <right style="thin">
        <color theme="1"/>
      </right>
      <top style="hair">
        <color indexed="64"/>
      </top>
      <bottom style="thin">
        <color indexed="64"/>
      </bottom>
      <diagonal/>
    </border>
    <border>
      <left style="thin">
        <color auto="1"/>
      </left>
      <right style="thin">
        <color theme="1" tint="0.499984740745262"/>
      </right>
      <top/>
      <bottom/>
      <diagonal/>
    </border>
    <border>
      <left style="medium">
        <color indexed="64"/>
      </left>
      <right style="thin">
        <color theme="1" tint="0.499984740745262"/>
      </right>
      <top/>
      <bottom/>
      <diagonal/>
    </border>
    <border>
      <left style="medium">
        <color theme="1"/>
      </left>
      <right style="thin">
        <color theme="1" tint="0.499984740745262"/>
      </right>
      <top/>
      <bottom/>
      <diagonal/>
    </border>
    <border>
      <left/>
      <right style="thin">
        <color theme="1" tint="0.499984740745262"/>
      </right>
      <top/>
      <bottom/>
      <diagonal/>
    </border>
    <border>
      <left style="medium">
        <color theme="1"/>
      </left>
      <right style="thin">
        <color auto="1"/>
      </right>
      <top/>
      <bottom/>
      <diagonal/>
    </border>
    <border>
      <left style="thin">
        <color theme="1" tint="0.499984740745262"/>
      </left>
      <right style="dotted">
        <color theme="1" tint="0.24994659260841701"/>
      </right>
      <top/>
      <bottom/>
      <diagonal/>
    </border>
    <border>
      <left style="dotted">
        <color theme="1"/>
      </left>
      <right style="thin">
        <color theme="1" tint="0.499984740745262"/>
      </right>
      <top/>
      <bottom/>
      <diagonal/>
    </border>
    <border>
      <left style="dotted">
        <color theme="1"/>
      </left>
      <right/>
      <top/>
      <bottom/>
      <diagonal/>
    </border>
    <border>
      <left style="medium">
        <color theme="1"/>
      </left>
      <right style="dotted">
        <color theme="1"/>
      </right>
      <top/>
      <bottom/>
      <diagonal/>
    </border>
    <border>
      <left style="thin">
        <color indexed="64"/>
      </left>
      <right style="dotted">
        <color indexed="64"/>
      </right>
      <top/>
      <bottom/>
      <diagonal/>
    </border>
    <border>
      <left style="dotted">
        <color indexed="64"/>
      </left>
      <right style="thin">
        <color theme="1" tint="0.499984740745262"/>
      </right>
      <top/>
      <bottom/>
      <diagonal/>
    </border>
    <border>
      <left style="thin">
        <color indexed="64"/>
      </left>
      <right style="dotted">
        <color theme="1"/>
      </right>
      <top/>
      <bottom/>
      <diagonal/>
    </border>
    <border>
      <left style="thin">
        <color theme="1" tint="0.499984740745262"/>
      </left>
      <right style="hair">
        <color theme="1" tint="0.499984740745262"/>
      </right>
      <top style="thin">
        <color theme="1" tint="0.499984740745262"/>
      </top>
      <bottom style="thin">
        <color indexed="64"/>
      </bottom>
      <diagonal/>
    </border>
    <border>
      <left style="hair">
        <color theme="1" tint="0.499984740745262"/>
      </left>
      <right style="thin">
        <color indexed="64"/>
      </right>
      <top style="thin">
        <color theme="1" tint="0.499984740745262"/>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183"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xf numFmtId="0" fontId="1" fillId="0" borderId="0">
      <alignment vertical="center"/>
    </xf>
  </cellStyleXfs>
  <cellXfs count="1289">
    <xf numFmtId="0" fontId="0" fillId="0" borderId="0" xfId="0">
      <alignment vertical="center"/>
    </xf>
    <xf numFmtId="0" fontId="6" fillId="0" borderId="0" xfId="0" applyFont="1">
      <alignment vertical="center"/>
    </xf>
    <xf numFmtId="0" fontId="8" fillId="0" borderId="0" xfId="0" applyFont="1">
      <alignment vertical="center"/>
    </xf>
    <xf numFmtId="0" fontId="8" fillId="2" borderId="0" xfId="0" applyFont="1" applyFill="1">
      <alignment vertical="center"/>
    </xf>
    <xf numFmtId="0" fontId="8" fillId="2" borderId="1" xfId="0" applyFont="1" applyFill="1" applyBorder="1" applyProtection="1">
      <alignment vertical="center"/>
      <protection locked="0"/>
    </xf>
    <xf numFmtId="0" fontId="9" fillId="2" borderId="2" xfId="0" applyFont="1" applyFill="1" applyBorder="1" applyAlignment="1">
      <alignment horizontal="right" vertical="center"/>
    </xf>
    <xf numFmtId="0" fontId="9" fillId="2" borderId="3" xfId="0" applyFont="1" applyFill="1" applyBorder="1" applyAlignment="1">
      <alignment horizontal="center" vertical="center"/>
    </xf>
    <xf numFmtId="14" fontId="0" fillId="2" borderId="0" xfId="0" applyNumberFormat="1" applyFill="1" applyAlignment="1">
      <alignment horizontal="center" vertical="center"/>
    </xf>
    <xf numFmtId="0" fontId="8" fillId="2" borderId="5" xfId="0" applyFont="1" applyFill="1" applyBorder="1">
      <alignment vertical="center"/>
    </xf>
    <xf numFmtId="0" fontId="6" fillId="0" borderId="0" xfId="0" applyFont="1" applyAlignment="1">
      <alignment horizontal="center" vertical="center"/>
    </xf>
    <xf numFmtId="0" fontId="6" fillId="0" borderId="0" xfId="4" applyFont="1" applyAlignment="1">
      <alignment vertical="center"/>
    </xf>
    <xf numFmtId="0" fontId="6" fillId="0" borderId="0" xfId="0" applyFont="1" applyAlignment="1">
      <alignment vertical="center" wrapText="1"/>
    </xf>
    <xf numFmtId="0" fontId="6" fillId="2" borderId="0" xfId="4" applyFont="1" applyFill="1" applyAlignment="1">
      <alignment horizontal="right"/>
    </xf>
    <xf numFmtId="0" fontId="16" fillId="2" borderId="0" xfId="0" applyFont="1" applyFill="1" applyAlignment="1">
      <alignment horizontal="center" vertical="center"/>
    </xf>
    <xf numFmtId="0" fontId="0" fillId="2" borderId="0" xfId="0" applyFill="1" applyAlignment="1">
      <alignment horizontal="right" vertical="center"/>
    </xf>
    <xf numFmtId="0" fontId="0" fillId="2" borderId="0" xfId="0" applyFill="1">
      <alignment vertical="center"/>
    </xf>
    <xf numFmtId="0" fontId="0" fillId="0" borderId="0" xfId="0" applyAlignment="1">
      <alignment horizontal="right" vertical="center"/>
    </xf>
    <xf numFmtId="178" fontId="0" fillId="0" borderId="0" xfId="0" applyNumberFormat="1">
      <alignment vertical="center"/>
    </xf>
    <xf numFmtId="178" fontId="0" fillId="0" borderId="0" xfId="0" applyNumberFormat="1" applyAlignment="1">
      <alignment horizontal="right" vertical="center"/>
    </xf>
    <xf numFmtId="0" fontId="8" fillId="2" borderId="0" xfId="0" applyFont="1" applyFill="1" applyProtection="1">
      <alignment vertical="center"/>
      <protection locked="0"/>
    </xf>
    <xf numFmtId="0" fontId="6" fillId="0" borderId="0" xfId="4" applyFont="1"/>
    <xf numFmtId="0" fontId="6" fillId="2" borderId="0" xfId="4" applyFont="1" applyFill="1"/>
    <xf numFmtId="0" fontId="6" fillId="2" borderId="0" xfId="4" applyFont="1" applyFill="1" applyAlignment="1">
      <alignment vertical="center"/>
    </xf>
    <xf numFmtId="0" fontId="20" fillId="2" borderId="0" xfId="4" applyFont="1" applyFill="1" applyAlignment="1">
      <alignment vertical="top"/>
    </xf>
    <xf numFmtId="0" fontId="6" fillId="2" borderId="0" xfId="4" applyFont="1" applyFill="1" applyAlignment="1">
      <alignment vertical="top"/>
    </xf>
    <xf numFmtId="0" fontId="6" fillId="2" borderId="0" xfId="0" applyFont="1" applyFill="1">
      <alignment vertical="center"/>
    </xf>
    <xf numFmtId="0" fontId="21" fillId="2" borderId="0" xfId="0" applyFont="1" applyFill="1">
      <alignment vertical="center"/>
    </xf>
    <xf numFmtId="0" fontId="6" fillId="2" borderId="0" xfId="0" applyFont="1" applyFill="1" applyProtection="1">
      <alignment vertical="center"/>
      <protection locked="0"/>
    </xf>
    <xf numFmtId="0" fontId="6" fillId="2" borderId="0" xfId="0" applyFont="1" applyFill="1" applyAlignment="1">
      <alignment horizontal="left" vertical="top"/>
    </xf>
    <xf numFmtId="0" fontId="6" fillId="0" borderId="0" xfId="4" applyFont="1" applyAlignment="1">
      <alignment horizontal="center" vertical="center"/>
    </xf>
    <xf numFmtId="0" fontId="6" fillId="2" borderId="5" xfId="0" applyFont="1" applyFill="1" applyBorder="1" applyProtection="1">
      <alignment vertical="center"/>
      <protection locked="0"/>
    </xf>
    <xf numFmtId="0" fontId="25" fillId="0" borderId="0" xfId="0" applyFont="1">
      <alignment vertical="center"/>
    </xf>
    <xf numFmtId="0" fontId="0" fillId="0" borderId="5" xfId="0" applyBorder="1" applyAlignment="1">
      <alignment horizontal="center" vertical="center"/>
    </xf>
    <xf numFmtId="49" fontId="26" fillId="0" borderId="5" xfId="0" applyNumberFormat="1" applyFont="1" applyBorder="1" applyAlignment="1">
      <alignment horizontal="center" vertical="center" wrapText="1"/>
    </xf>
    <xf numFmtId="0" fontId="26" fillId="0" borderId="5" xfId="0" applyFont="1" applyBorder="1" applyAlignment="1">
      <alignment horizontal="left" vertical="center" wrapText="1"/>
    </xf>
    <xf numFmtId="0" fontId="26" fillId="0" borderId="0" xfId="5" applyFont="1" applyAlignment="1">
      <alignment horizontal="left" vertical="top" wrapText="1"/>
    </xf>
    <xf numFmtId="49" fontId="27" fillId="0" borderId="0" xfId="5" applyNumberFormat="1" applyFont="1">
      <alignment vertical="center"/>
    </xf>
    <xf numFmtId="0" fontId="26" fillId="0" borderId="0" xfId="5" applyFont="1" applyAlignment="1">
      <alignment horizontal="center" vertical="top"/>
    </xf>
    <xf numFmtId="0" fontId="26" fillId="0" borderId="0" xfId="5" applyFont="1" applyAlignment="1">
      <alignment vertical="top" wrapText="1"/>
    </xf>
    <xf numFmtId="0" fontId="29" fillId="0" borderId="0" xfId="5" applyFont="1" applyAlignment="1">
      <alignment vertical="top"/>
    </xf>
    <xf numFmtId="0" fontId="26" fillId="0" borderId="0" xfId="5" applyFont="1" applyAlignment="1">
      <alignment horizontal="left" vertical="top"/>
    </xf>
    <xf numFmtId="177" fontId="26" fillId="0" borderId="0" xfId="5" applyNumberFormat="1" applyFont="1" applyAlignment="1">
      <alignment vertical="top"/>
    </xf>
    <xf numFmtId="177" fontId="26" fillId="0" borderId="0" xfId="5" applyNumberFormat="1" applyFont="1" applyAlignment="1">
      <alignment vertical="top" wrapText="1"/>
    </xf>
    <xf numFmtId="0" fontId="26" fillId="0" borderId="0" xfId="5" applyFont="1" applyAlignment="1">
      <alignment horizontal="center" vertical="top" wrapText="1"/>
    </xf>
    <xf numFmtId="0" fontId="26" fillId="0" borderId="0" xfId="5" applyFont="1" applyAlignment="1">
      <alignment horizontal="left" vertical="top" shrinkToFit="1"/>
    </xf>
    <xf numFmtId="181" fontId="26" fillId="0" borderId="0" xfId="5" applyNumberFormat="1" applyFont="1" applyAlignment="1">
      <alignment vertical="top"/>
    </xf>
    <xf numFmtId="185" fontId="26" fillId="0" borderId="0" xfId="5" applyNumberFormat="1" applyFont="1" applyAlignment="1">
      <alignment vertical="top" wrapText="1"/>
    </xf>
    <xf numFmtId="177" fontId="26" fillId="0" borderId="0" xfId="5" applyNumberFormat="1" applyFont="1" applyAlignment="1">
      <alignment horizontal="left" vertical="top"/>
    </xf>
    <xf numFmtId="177" fontId="26" fillId="0" borderId="0" xfId="5" applyNumberFormat="1" applyFont="1" applyAlignment="1">
      <alignment horizontal="left" vertical="top" wrapText="1"/>
    </xf>
    <xf numFmtId="177" fontId="26" fillId="0" borderId="0" xfId="5" applyNumberFormat="1" applyFont="1">
      <alignment vertical="center"/>
    </xf>
    <xf numFmtId="177" fontId="26" fillId="0" borderId="0" xfId="5" applyNumberFormat="1" applyFont="1" applyAlignment="1">
      <alignment vertical="center" shrinkToFit="1"/>
    </xf>
    <xf numFmtId="181" fontId="27" fillId="0" borderId="0" xfId="5" applyNumberFormat="1" applyFont="1" applyAlignment="1">
      <alignment vertical="top"/>
    </xf>
    <xf numFmtId="0" fontId="31" fillId="0" borderId="0" xfId="5" applyFont="1" applyAlignment="1">
      <alignment horizontal="center" vertical="top"/>
    </xf>
    <xf numFmtId="14" fontId="26" fillId="0" borderId="0" xfId="5" applyNumberFormat="1" applyFont="1" applyAlignment="1">
      <alignment horizontal="right" vertical="top"/>
    </xf>
    <xf numFmtId="0" fontId="26" fillId="0" borderId="0" xfId="5" applyFont="1" applyAlignment="1">
      <alignment vertical="top"/>
    </xf>
    <xf numFmtId="186" fontId="26" fillId="0" borderId="0" xfId="5" applyNumberFormat="1" applyFont="1" applyAlignment="1">
      <alignment vertical="top"/>
    </xf>
    <xf numFmtId="185" fontId="26" fillId="0" borderId="0" xfId="5" applyNumberFormat="1" applyFont="1" applyAlignment="1">
      <alignment vertical="top"/>
    </xf>
    <xf numFmtId="186" fontId="26" fillId="0" borderId="0" xfId="5" applyNumberFormat="1" applyFont="1" applyAlignment="1">
      <alignment horizontal="left" vertical="top"/>
    </xf>
    <xf numFmtId="0" fontId="26" fillId="0" borderId="0" xfId="5" applyFont="1" applyAlignment="1">
      <alignment horizontal="right" vertical="top"/>
    </xf>
    <xf numFmtId="181" fontId="32" fillId="0" borderId="0" xfId="5" applyNumberFormat="1" applyFont="1" applyAlignment="1">
      <alignment vertical="top"/>
    </xf>
    <xf numFmtId="0" fontId="1" fillId="0" borderId="0" xfId="5">
      <alignment vertical="center"/>
    </xf>
    <xf numFmtId="0" fontId="26" fillId="0" borderId="0" xfId="5" applyFont="1">
      <alignment vertical="center"/>
    </xf>
    <xf numFmtId="49" fontId="26" fillId="0" borderId="0" xfId="5" applyNumberFormat="1" applyFont="1" applyAlignment="1">
      <alignment horizontal="center" vertical="top" wrapText="1"/>
    </xf>
    <xf numFmtId="14" fontId="26" fillId="0" borderId="0" xfId="5" applyNumberFormat="1" applyFont="1" applyAlignment="1">
      <alignment horizontal="right" vertical="center"/>
    </xf>
    <xf numFmtId="0" fontId="26" fillId="0" borderId="0" xfId="5" applyFont="1" applyAlignment="1">
      <alignment horizontal="center" vertical="center"/>
    </xf>
    <xf numFmtId="0" fontId="33" fillId="3" borderId="59" xfId="5" applyFont="1" applyFill="1" applyBorder="1">
      <alignment vertical="center"/>
    </xf>
    <xf numFmtId="0" fontId="33" fillId="3" borderId="41" xfId="5" applyFont="1" applyFill="1" applyBorder="1">
      <alignment vertical="center"/>
    </xf>
    <xf numFmtId="0" fontId="33" fillId="3" borderId="60" xfId="5" applyFont="1" applyFill="1" applyBorder="1">
      <alignment vertical="center"/>
    </xf>
    <xf numFmtId="0" fontId="33" fillId="3" borderId="3" xfId="5" applyFont="1" applyFill="1" applyBorder="1">
      <alignment vertical="center"/>
    </xf>
    <xf numFmtId="14" fontId="26" fillId="0" borderId="0" xfId="5" applyNumberFormat="1" applyFont="1">
      <alignment vertical="center"/>
    </xf>
    <xf numFmtId="0" fontId="34" fillId="0" borderId="0" xfId="5" applyFont="1" applyAlignment="1">
      <alignment horizontal="centerContinuous" vertical="top"/>
    </xf>
    <xf numFmtId="187" fontId="34" fillId="0" borderId="0" xfId="5" applyNumberFormat="1" applyFont="1" applyAlignment="1">
      <alignment horizontal="centerContinuous" vertical="top"/>
    </xf>
    <xf numFmtId="181" fontId="35" fillId="4" borderId="61" xfId="5" applyNumberFormat="1" applyFont="1" applyFill="1" applyBorder="1" applyAlignment="1">
      <alignment horizontal="centerContinuous" vertical="center"/>
    </xf>
    <xf numFmtId="186" fontId="33" fillId="4" borderId="62" xfId="5" applyNumberFormat="1" applyFont="1" applyFill="1" applyBorder="1" applyAlignment="1">
      <alignment horizontal="centerContinuous" vertical="center"/>
    </xf>
    <xf numFmtId="0" fontId="36" fillId="4" borderId="62" xfId="5" applyFont="1" applyFill="1" applyBorder="1" applyAlignment="1">
      <alignment horizontal="centerContinuous" vertical="center"/>
    </xf>
    <xf numFmtId="186" fontId="36" fillId="4" borderId="62" xfId="5" applyNumberFormat="1" applyFont="1" applyFill="1" applyBorder="1" applyAlignment="1">
      <alignment horizontal="centerContinuous" vertical="center"/>
    </xf>
    <xf numFmtId="0" fontId="36" fillId="4" borderId="63" xfId="5" applyFont="1" applyFill="1" applyBorder="1" applyAlignment="1">
      <alignment horizontal="centerContinuous" vertical="center"/>
    </xf>
    <xf numFmtId="0" fontId="33" fillId="0" borderId="13" xfId="5" applyFont="1" applyBorder="1">
      <alignment vertical="center"/>
    </xf>
    <xf numFmtId="0" fontId="33" fillId="0" borderId="0" xfId="5" applyFont="1" applyAlignment="1">
      <alignment horizontal="right" vertical="center"/>
    </xf>
    <xf numFmtId="0" fontId="33" fillId="3" borderId="64" xfId="5" applyFont="1" applyFill="1" applyBorder="1">
      <alignment vertical="center"/>
    </xf>
    <xf numFmtId="177" fontId="33" fillId="3" borderId="64" xfId="5" applyNumberFormat="1" applyFont="1" applyFill="1" applyBorder="1">
      <alignment vertical="center"/>
    </xf>
    <xf numFmtId="0" fontId="33" fillId="3" borderId="59" xfId="5" applyFont="1" applyFill="1" applyBorder="1" applyAlignment="1">
      <alignment horizontal="centerContinuous" vertical="center" wrapText="1"/>
    </xf>
    <xf numFmtId="0" fontId="33" fillId="3" borderId="64" xfId="5" applyFont="1" applyFill="1" applyBorder="1" applyAlignment="1">
      <alignment horizontal="centerContinuous" vertical="center" wrapText="1"/>
    </xf>
    <xf numFmtId="0" fontId="33" fillId="3" borderId="66" xfId="5" applyFont="1" applyFill="1" applyBorder="1">
      <alignment vertical="center"/>
    </xf>
    <xf numFmtId="185" fontId="33" fillId="3" borderId="64" xfId="5" applyNumberFormat="1" applyFont="1" applyFill="1" applyBorder="1">
      <alignment vertical="center"/>
    </xf>
    <xf numFmtId="181" fontId="33" fillId="3" borderId="64" xfId="5" applyNumberFormat="1" applyFont="1" applyFill="1" applyBorder="1">
      <alignment vertical="center"/>
    </xf>
    <xf numFmtId="177" fontId="33" fillId="3" borderId="67" xfId="5" applyNumberFormat="1" applyFont="1" applyFill="1" applyBorder="1">
      <alignment vertical="center"/>
    </xf>
    <xf numFmtId="0" fontId="34" fillId="0" borderId="0" xfId="5" applyFont="1" applyAlignment="1">
      <alignment horizontal="center" vertical="center"/>
    </xf>
    <xf numFmtId="0" fontId="38" fillId="4" borderId="69" xfId="5" applyFont="1" applyFill="1" applyBorder="1" applyAlignment="1">
      <alignment horizontal="centerContinuous" vertical="center"/>
    </xf>
    <xf numFmtId="186" fontId="33" fillId="4" borderId="69" xfId="5" applyNumberFormat="1" applyFont="1" applyFill="1" applyBorder="1" applyAlignment="1">
      <alignment horizontal="centerContinuous" vertical="center"/>
    </xf>
    <xf numFmtId="0" fontId="26" fillId="4" borderId="70" xfId="5" applyFont="1" applyFill="1" applyBorder="1" applyAlignment="1">
      <alignment horizontal="centerContinuous" vertical="center"/>
    </xf>
    <xf numFmtId="186" fontId="33" fillId="4" borderId="70" xfId="5" applyNumberFormat="1" applyFont="1" applyFill="1" applyBorder="1" applyAlignment="1">
      <alignment horizontal="centerContinuous" vertical="center"/>
    </xf>
    <xf numFmtId="186" fontId="33" fillId="4" borderId="71" xfId="5" applyNumberFormat="1" applyFont="1" applyFill="1" applyBorder="1" applyAlignment="1">
      <alignment horizontal="centerContinuous" vertical="center"/>
    </xf>
    <xf numFmtId="0" fontId="33" fillId="3" borderId="75" xfId="5" applyFont="1" applyFill="1" applyBorder="1" applyAlignment="1">
      <alignment horizontal="centerContinuous" vertical="center"/>
    </xf>
    <xf numFmtId="0" fontId="33" fillId="3" borderId="68" xfId="5" applyFont="1" applyFill="1" applyBorder="1" applyAlignment="1">
      <alignment horizontal="centerContinuous" vertical="center"/>
    </xf>
    <xf numFmtId="49" fontId="33" fillId="5" borderId="6" xfId="5" applyNumberFormat="1" applyFont="1" applyFill="1" applyBorder="1" applyAlignment="1">
      <alignment horizontal="centerContinuous" vertical="center" wrapText="1"/>
    </xf>
    <xf numFmtId="0" fontId="33" fillId="5" borderId="7" xfId="5" applyFont="1" applyFill="1" applyBorder="1" applyAlignment="1">
      <alignment horizontal="centerContinuous" vertical="center" wrapText="1"/>
    </xf>
    <xf numFmtId="0" fontId="33" fillId="5" borderId="7" xfId="5" applyFont="1" applyFill="1" applyBorder="1" applyAlignment="1">
      <alignment horizontal="center" vertical="center"/>
    </xf>
    <xf numFmtId="0" fontId="33" fillId="5" borderId="76" xfId="5" applyFont="1" applyFill="1" applyBorder="1" applyAlignment="1">
      <alignment horizontal="centerContinuous" vertical="center" wrapText="1"/>
    </xf>
    <xf numFmtId="0" fontId="33" fillId="5" borderId="0" xfId="5" applyFont="1" applyFill="1" applyAlignment="1">
      <alignment horizontal="centerContinuous" vertical="center" wrapText="1"/>
    </xf>
    <xf numFmtId="0" fontId="33" fillId="5" borderId="24" xfId="5" applyFont="1" applyFill="1" applyBorder="1" applyAlignment="1">
      <alignment horizontal="centerContinuous" vertical="center" wrapText="1"/>
    </xf>
    <xf numFmtId="0" fontId="33" fillId="5" borderId="77" xfId="5" applyFont="1" applyFill="1" applyBorder="1" applyAlignment="1">
      <alignment horizontal="centerContinuous" vertical="center" wrapText="1"/>
    </xf>
    <xf numFmtId="0" fontId="33" fillId="5" borderId="78" xfId="5" applyFont="1" applyFill="1" applyBorder="1" applyAlignment="1">
      <alignment horizontal="centerContinuous" vertical="center" wrapText="1"/>
    </xf>
    <xf numFmtId="0" fontId="33" fillId="5" borderId="71" xfId="5" applyFont="1" applyFill="1" applyBorder="1" applyAlignment="1">
      <alignment horizontal="centerContinuous" vertical="center" wrapText="1"/>
    </xf>
    <xf numFmtId="177" fontId="33" fillId="5" borderId="0" xfId="5" applyNumberFormat="1" applyFont="1" applyFill="1" applyAlignment="1">
      <alignment horizontal="centerContinuous" vertical="center" wrapText="1"/>
    </xf>
    <xf numFmtId="0" fontId="33" fillId="5" borderId="80" xfId="5" applyFont="1" applyFill="1" applyBorder="1" applyAlignment="1">
      <alignment horizontal="centerContinuous" vertical="center" wrapText="1"/>
    </xf>
    <xf numFmtId="0" fontId="33" fillId="5" borderId="81" xfId="5" applyFont="1" applyFill="1" applyBorder="1" applyAlignment="1">
      <alignment horizontal="centerContinuous" vertical="center" wrapText="1"/>
    </xf>
    <xf numFmtId="0" fontId="33" fillId="5" borderId="73" xfId="5" applyFont="1" applyFill="1" applyBorder="1" applyAlignment="1">
      <alignment horizontal="centerContinuous" vertical="center" wrapText="1"/>
    </xf>
    <xf numFmtId="177" fontId="33" fillId="5" borderId="73" xfId="5" applyNumberFormat="1" applyFont="1" applyFill="1" applyBorder="1" applyAlignment="1">
      <alignment horizontal="centerContinuous" vertical="center" wrapText="1"/>
    </xf>
    <xf numFmtId="185" fontId="33" fillId="5" borderId="73" xfId="5" applyNumberFormat="1" applyFont="1" applyFill="1" applyBorder="1" applyAlignment="1">
      <alignment horizontal="centerContinuous" vertical="center" wrapText="1"/>
    </xf>
    <xf numFmtId="0" fontId="33" fillId="5" borderId="82" xfId="5" applyFont="1" applyFill="1" applyBorder="1" applyAlignment="1">
      <alignment horizontal="centerContinuous" vertical="center" wrapText="1"/>
    </xf>
    <xf numFmtId="181" fontId="33" fillId="5" borderId="73" xfId="5" applyNumberFormat="1" applyFont="1" applyFill="1" applyBorder="1" applyAlignment="1">
      <alignment horizontal="centerContinuous" vertical="center" wrapText="1"/>
    </xf>
    <xf numFmtId="185" fontId="33" fillId="5" borderId="74" xfId="5" applyNumberFormat="1" applyFont="1" applyFill="1" applyBorder="1" applyAlignment="1">
      <alignment horizontal="centerContinuous" vertical="center" wrapText="1"/>
    </xf>
    <xf numFmtId="0" fontId="33" fillId="5" borderId="84" xfId="5" applyFont="1" applyFill="1" applyBorder="1" applyAlignment="1">
      <alignment horizontal="centerContinuous" vertical="center"/>
    </xf>
    <xf numFmtId="177" fontId="33" fillId="5" borderId="0" xfId="5" applyNumberFormat="1" applyFont="1" applyFill="1" applyAlignment="1">
      <alignment horizontal="centerContinuous" vertical="center"/>
    </xf>
    <xf numFmtId="0" fontId="33" fillId="5" borderId="0" xfId="5" applyFont="1" applyFill="1" applyAlignment="1">
      <alignment horizontal="centerContinuous" vertical="center"/>
    </xf>
    <xf numFmtId="0" fontId="33" fillId="5" borderId="72" xfId="5" applyFont="1" applyFill="1" applyBorder="1" applyAlignment="1">
      <alignment horizontal="centerContinuous" vertical="center"/>
    </xf>
    <xf numFmtId="177" fontId="33" fillId="5" borderId="82" xfId="5" applyNumberFormat="1" applyFont="1" applyFill="1" applyBorder="1" applyAlignment="1">
      <alignment horizontal="center" vertical="center" wrapText="1"/>
    </xf>
    <xf numFmtId="0" fontId="33" fillId="5" borderId="85" xfId="5" applyFont="1" applyFill="1" applyBorder="1" applyAlignment="1">
      <alignment horizontal="centerContinuous" vertical="center" wrapText="1"/>
    </xf>
    <xf numFmtId="0" fontId="33" fillId="5" borderId="86" xfId="5" applyFont="1" applyFill="1" applyBorder="1" applyAlignment="1">
      <alignment horizontal="centerContinuous" vertical="center" wrapText="1"/>
    </xf>
    <xf numFmtId="0" fontId="33" fillId="5" borderId="70" xfId="5" applyFont="1" applyFill="1" applyBorder="1" applyAlignment="1">
      <alignment horizontal="centerContinuous" vertical="center" wrapText="1"/>
    </xf>
    <xf numFmtId="177" fontId="33" fillId="5" borderId="69" xfId="5" applyNumberFormat="1" applyFont="1" applyFill="1" applyBorder="1" applyAlignment="1">
      <alignment horizontal="centerContinuous" vertical="center" wrapText="1"/>
    </xf>
    <xf numFmtId="177" fontId="33" fillId="5" borderId="78" xfId="5" applyNumberFormat="1" applyFont="1" applyFill="1" applyBorder="1" applyAlignment="1">
      <alignment horizontal="centerContinuous" vertical="center" wrapText="1"/>
    </xf>
    <xf numFmtId="177" fontId="33" fillId="5" borderId="72" xfId="5" applyNumberFormat="1" applyFont="1" applyFill="1" applyBorder="1" applyAlignment="1">
      <alignment horizontal="centerContinuous" vertical="center" wrapText="1"/>
    </xf>
    <xf numFmtId="0" fontId="33" fillId="5" borderId="84" xfId="5" applyFont="1" applyFill="1" applyBorder="1" applyAlignment="1">
      <alignment horizontal="centerContinuous" vertical="top" wrapText="1"/>
    </xf>
    <xf numFmtId="0" fontId="33" fillId="5" borderId="78" xfId="5" applyFont="1" applyFill="1" applyBorder="1" applyAlignment="1">
      <alignment horizontal="centerContinuous" vertical="top" wrapText="1"/>
    </xf>
    <xf numFmtId="0" fontId="33" fillId="5" borderId="69" xfId="5" applyFont="1" applyFill="1" applyBorder="1" applyAlignment="1">
      <alignment horizontal="centerContinuous" vertical="top" wrapText="1"/>
    </xf>
    <xf numFmtId="0" fontId="33" fillId="5" borderId="88" xfId="5" applyFont="1" applyFill="1" applyBorder="1" applyAlignment="1">
      <alignment horizontal="centerContinuous" vertical="top" wrapText="1"/>
    </xf>
    <xf numFmtId="49" fontId="33" fillId="3" borderId="6" xfId="5" applyNumberFormat="1" applyFont="1" applyFill="1" applyBorder="1" applyAlignment="1">
      <alignment horizontal="centerContinuous" vertical="center" wrapText="1"/>
    </xf>
    <xf numFmtId="0" fontId="33" fillId="3" borderId="7" xfId="5" applyFont="1" applyFill="1" applyBorder="1" applyAlignment="1">
      <alignment horizontal="centerContinuous" vertical="center" wrapText="1"/>
    </xf>
    <xf numFmtId="0" fontId="33" fillId="3" borderId="7" xfId="5" applyFont="1" applyFill="1" applyBorder="1" applyAlignment="1">
      <alignment horizontal="center" vertical="center"/>
    </xf>
    <xf numFmtId="181" fontId="33" fillId="5" borderId="69" xfId="5" applyNumberFormat="1" applyFont="1" applyFill="1" applyBorder="1" applyAlignment="1">
      <alignment horizontal="centerContinuous" vertical="center"/>
    </xf>
    <xf numFmtId="186" fontId="33" fillId="5" borderId="91" xfId="5" applyNumberFormat="1" applyFont="1" applyFill="1" applyBorder="1" applyAlignment="1">
      <alignment horizontal="centerContinuous" vertical="center"/>
    </xf>
    <xf numFmtId="181" fontId="33" fillId="5" borderId="92" xfId="5" applyNumberFormat="1" applyFont="1" applyFill="1" applyBorder="1" applyAlignment="1">
      <alignment horizontal="centerContinuous" vertical="center"/>
    </xf>
    <xf numFmtId="186" fontId="33" fillId="5" borderId="71" xfId="5" applyNumberFormat="1" applyFont="1" applyFill="1" applyBorder="1" applyAlignment="1">
      <alignment horizontal="centerContinuous" vertical="center"/>
    </xf>
    <xf numFmtId="0" fontId="33" fillId="5" borderId="93" xfId="5" applyFont="1" applyFill="1" applyBorder="1" applyAlignment="1">
      <alignment horizontal="centerContinuous" vertical="center"/>
    </xf>
    <xf numFmtId="0" fontId="33" fillId="5" borderId="88" xfId="5" applyFont="1" applyFill="1" applyBorder="1" applyAlignment="1">
      <alignment horizontal="centerContinuous" vertical="center"/>
    </xf>
    <xf numFmtId="0" fontId="28" fillId="0" borderId="0" xfId="5" applyFont="1" applyAlignment="1">
      <alignment horizontal="center" vertical="top" wrapText="1"/>
    </xf>
    <xf numFmtId="49" fontId="33" fillId="5" borderId="95" xfId="5" applyNumberFormat="1" applyFont="1" applyFill="1" applyBorder="1" applyAlignment="1">
      <alignment horizontal="center" vertical="center" wrapText="1"/>
    </xf>
    <xf numFmtId="0" fontId="33" fillId="5" borderId="96" xfId="5" applyFont="1" applyFill="1" applyBorder="1" applyAlignment="1">
      <alignment horizontal="center" vertical="center" wrapText="1"/>
    </xf>
    <xf numFmtId="0" fontId="33" fillId="5" borderId="97" xfId="5" applyFont="1" applyFill="1" applyBorder="1" applyAlignment="1">
      <alignment horizontal="center" vertical="center" wrapText="1"/>
    </xf>
    <xf numFmtId="0" fontId="33" fillId="5" borderId="72" xfId="5" applyFont="1" applyFill="1" applyBorder="1" applyAlignment="1">
      <alignment horizontal="center" vertical="center" wrapText="1"/>
    </xf>
    <xf numFmtId="0" fontId="33" fillId="5" borderId="98" xfId="5" applyFont="1" applyFill="1" applyBorder="1" applyAlignment="1">
      <alignment horizontal="center" vertical="center" wrapText="1"/>
    </xf>
    <xf numFmtId="0" fontId="33" fillId="5" borderId="95" xfId="5" applyFont="1" applyFill="1" applyBorder="1" applyAlignment="1">
      <alignment horizontal="center" vertical="center" wrapText="1"/>
    </xf>
    <xf numFmtId="0" fontId="37" fillId="6" borderId="97" xfId="5" applyFont="1" applyFill="1" applyBorder="1" applyAlignment="1">
      <alignment horizontal="center" vertical="center" wrapText="1"/>
    </xf>
    <xf numFmtId="0" fontId="37" fillId="6" borderId="73" xfId="5" applyFont="1" applyFill="1" applyBorder="1" applyAlignment="1">
      <alignment horizontal="center" vertical="center" wrapText="1"/>
    </xf>
    <xf numFmtId="0" fontId="33" fillId="6" borderId="98" xfId="5" applyFont="1" applyFill="1" applyBorder="1" applyAlignment="1">
      <alignment horizontal="center" vertical="center" wrapText="1"/>
    </xf>
    <xf numFmtId="0" fontId="33" fillId="6" borderId="73" xfId="5" applyFont="1" applyFill="1" applyBorder="1" applyAlignment="1">
      <alignment horizontal="center" vertical="center" wrapText="1"/>
    </xf>
    <xf numFmtId="0" fontId="33" fillId="5" borderId="99" xfId="5" applyFont="1" applyFill="1" applyBorder="1" applyAlignment="1">
      <alignment horizontal="center" vertical="center" wrapText="1"/>
    </xf>
    <xf numFmtId="0" fontId="33" fillId="5" borderId="100" xfId="5" applyFont="1" applyFill="1" applyBorder="1" applyAlignment="1">
      <alignment horizontal="center" vertical="center" wrapText="1"/>
    </xf>
    <xf numFmtId="0" fontId="33" fillId="5" borderId="100" xfId="5" applyFont="1" applyFill="1" applyBorder="1" applyAlignment="1">
      <alignment horizontal="center" vertical="center" textRotation="255"/>
    </xf>
    <xf numFmtId="0" fontId="33" fillId="5" borderId="97" xfId="5" applyFont="1" applyFill="1" applyBorder="1" applyAlignment="1">
      <alignment horizontal="center" vertical="center" textRotation="255"/>
    </xf>
    <xf numFmtId="177" fontId="37" fillId="7" borderId="100" xfId="5" applyNumberFormat="1" applyFont="1" applyFill="1" applyBorder="1" applyAlignment="1">
      <alignment horizontal="center" vertical="center" wrapText="1"/>
    </xf>
    <xf numFmtId="177" fontId="33" fillId="7" borderId="97" xfId="5" applyNumberFormat="1" applyFont="1" applyFill="1" applyBorder="1" applyAlignment="1">
      <alignment horizontal="center" vertical="center" wrapText="1"/>
    </xf>
    <xf numFmtId="177" fontId="39" fillId="7" borderId="97" xfId="5" applyNumberFormat="1" applyFont="1" applyFill="1" applyBorder="1" applyAlignment="1">
      <alignment horizontal="center" vertical="center" wrapText="1"/>
    </xf>
    <xf numFmtId="177" fontId="33" fillId="7" borderId="96" xfId="5" applyNumberFormat="1" applyFont="1" applyFill="1" applyBorder="1" applyAlignment="1">
      <alignment horizontal="center" vertical="center" wrapText="1"/>
    </xf>
    <xf numFmtId="0" fontId="33" fillId="5" borderId="101" xfId="5" applyFont="1" applyFill="1" applyBorder="1" applyAlignment="1">
      <alignment horizontal="center" vertical="center" wrapText="1"/>
    </xf>
    <xf numFmtId="0" fontId="37" fillId="5" borderId="97" xfId="5" applyFont="1" applyFill="1" applyBorder="1" applyAlignment="1">
      <alignment horizontal="center" vertical="center" wrapText="1"/>
    </xf>
    <xf numFmtId="0" fontId="37" fillId="5" borderId="96" xfId="5" applyFont="1" applyFill="1" applyBorder="1" applyAlignment="1">
      <alignment horizontal="center" vertical="center" wrapText="1"/>
    </xf>
    <xf numFmtId="0" fontId="33" fillId="5" borderId="102" xfId="5" applyFont="1" applyFill="1" applyBorder="1" applyAlignment="1">
      <alignment horizontal="center" vertical="center" wrapText="1"/>
    </xf>
    <xf numFmtId="0" fontId="33" fillId="5" borderId="103" xfId="5" applyFont="1" applyFill="1" applyBorder="1" applyAlignment="1">
      <alignment horizontal="center" vertical="center" wrapText="1"/>
    </xf>
    <xf numFmtId="0" fontId="33" fillId="5" borderId="104" xfId="5" applyFont="1" applyFill="1" applyBorder="1" applyAlignment="1">
      <alignment horizontal="center" vertical="center" wrapText="1"/>
    </xf>
    <xf numFmtId="0" fontId="33" fillId="5" borderId="105" xfId="5" applyFont="1" applyFill="1" applyBorder="1" applyAlignment="1">
      <alignment horizontal="center" vertical="center" wrapText="1"/>
    </xf>
    <xf numFmtId="0" fontId="33" fillId="5" borderId="106" xfId="5" applyFont="1" applyFill="1" applyBorder="1" applyAlignment="1">
      <alignment horizontal="center" vertical="center" wrapText="1"/>
    </xf>
    <xf numFmtId="0" fontId="33" fillId="5" borderId="107" xfId="5" applyFont="1" applyFill="1" applyBorder="1" applyAlignment="1">
      <alignment horizontal="center" vertical="center" wrapText="1"/>
    </xf>
    <xf numFmtId="177" fontId="41" fillId="5" borderId="97" xfId="5" applyNumberFormat="1" applyFont="1" applyFill="1" applyBorder="1" applyAlignment="1">
      <alignment horizontal="center" vertical="center" wrapText="1"/>
    </xf>
    <xf numFmtId="177" fontId="41" fillId="5" borderId="82" xfId="5" applyNumberFormat="1" applyFont="1" applyFill="1" applyBorder="1" applyAlignment="1">
      <alignment horizontal="center" vertical="center" wrapText="1"/>
    </xf>
    <xf numFmtId="0" fontId="39" fillId="5" borderId="109" xfId="5" applyFont="1" applyFill="1" applyBorder="1" applyAlignment="1">
      <alignment horizontal="center" vertical="center" wrapText="1"/>
    </xf>
    <xf numFmtId="0" fontId="33" fillId="5" borderId="110" xfId="5" applyFont="1" applyFill="1" applyBorder="1" applyAlignment="1">
      <alignment horizontal="center" vertical="center" wrapText="1"/>
    </xf>
    <xf numFmtId="0" fontId="39" fillId="5" borderId="101" xfId="5" applyFont="1" applyFill="1" applyBorder="1" applyAlignment="1">
      <alignment horizontal="center" vertical="center" wrapText="1"/>
    </xf>
    <xf numFmtId="0" fontId="39" fillId="5" borderId="111" xfId="5" applyFont="1" applyFill="1" applyBorder="1" applyAlignment="1">
      <alignment horizontal="center" vertical="center" wrapText="1"/>
    </xf>
    <xf numFmtId="0" fontId="39" fillId="5" borderId="112" xfId="5" applyFont="1" applyFill="1" applyBorder="1" applyAlignment="1">
      <alignment horizontal="center" vertical="center" wrapText="1"/>
    </xf>
    <xf numFmtId="0" fontId="39" fillId="5" borderId="113" xfId="5" applyFont="1" applyFill="1" applyBorder="1" applyAlignment="1">
      <alignment horizontal="center" vertical="center" wrapText="1"/>
    </xf>
    <xf numFmtId="0" fontId="39" fillId="5" borderId="100" xfId="5" applyFont="1" applyFill="1" applyBorder="1" applyAlignment="1">
      <alignment horizontal="center" vertical="center" wrapText="1"/>
    </xf>
    <xf numFmtId="0" fontId="39" fillId="5" borderId="95" xfId="5" applyFont="1" applyFill="1" applyBorder="1" applyAlignment="1">
      <alignment horizontal="center" vertical="center" wrapText="1"/>
    </xf>
    <xf numFmtId="0" fontId="33" fillId="5" borderId="115" xfId="5" applyFont="1" applyFill="1" applyBorder="1" applyAlignment="1">
      <alignment horizontal="center" vertical="top" wrapText="1"/>
    </xf>
    <xf numFmtId="0" fontId="33" fillId="5" borderId="104" xfId="5" applyFont="1" applyFill="1" applyBorder="1" applyAlignment="1">
      <alignment horizontal="center" vertical="top" wrapText="1"/>
    </xf>
    <xf numFmtId="0" fontId="33" fillId="5" borderId="97" xfId="5" applyFont="1" applyFill="1" applyBorder="1" applyAlignment="1">
      <alignment horizontal="center" vertical="top" wrapText="1"/>
    </xf>
    <xf numFmtId="0" fontId="33" fillId="5" borderId="116" xfId="5" applyFont="1" applyFill="1" applyBorder="1" applyAlignment="1">
      <alignment horizontal="center" vertical="top" wrapText="1"/>
    </xf>
    <xf numFmtId="0" fontId="33" fillId="5" borderId="117" xfId="5" applyFont="1" applyFill="1" applyBorder="1" applyAlignment="1">
      <alignment horizontal="center" vertical="top" wrapText="1"/>
    </xf>
    <xf numFmtId="0" fontId="26" fillId="5" borderId="118" xfId="5" applyFont="1" applyFill="1" applyBorder="1" applyAlignment="1">
      <alignment horizontal="center" vertical="center" wrapText="1"/>
    </xf>
    <xf numFmtId="0" fontId="26" fillId="5" borderId="119" xfId="5" applyFont="1" applyFill="1" applyBorder="1" applyAlignment="1">
      <alignment horizontal="center" vertical="center" wrapText="1"/>
    </xf>
    <xf numFmtId="181" fontId="33" fillId="5" borderId="120" xfId="5" applyNumberFormat="1" applyFont="1" applyFill="1" applyBorder="1" applyAlignment="1">
      <alignment horizontal="center" vertical="center" wrapText="1"/>
    </xf>
    <xf numFmtId="186" fontId="26" fillId="8" borderId="104" xfId="5" applyNumberFormat="1" applyFont="1" applyFill="1" applyBorder="1" applyAlignment="1">
      <alignment horizontal="center" vertical="center" wrapText="1"/>
    </xf>
    <xf numFmtId="181" fontId="33" fillId="5" borderId="105" xfId="5" applyNumberFormat="1" applyFont="1" applyFill="1" applyBorder="1" applyAlignment="1">
      <alignment horizontal="center" vertical="center" wrapText="1"/>
    </xf>
    <xf numFmtId="186" fontId="26" fillId="8" borderId="121" xfId="5" applyNumberFormat="1" applyFont="1" applyFill="1" applyBorder="1" applyAlignment="1">
      <alignment horizontal="center" vertical="center" wrapText="1"/>
    </xf>
    <xf numFmtId="181" fontId="33" fillId="5" borderId="72" xfId="5" applyNumberFormat="1" applyFont="1" applyFill="1" applyBorder="1" applyAlignment="1">
      <alignment horizontal="center" vertical="center" wrapText="1"/>
    </xf>
    <xf numFmtId="181" fontId="26" fillId="8" borderId="97" xfId="5" applyNumberFormat="1" applyFont="1" applyFill="1" applyBorder="1" applyAlignment="1">
      <alignment horizontal="center" vertical="center" wrapText="1"/>
    </xf>
    <xf numFmtId="0" fontId="26" fillId="8" borderId="105" xfId="5" applyFont="1" applyFill="1" applyBorder="1" applyAlignment="1">
      <alignment horizontal="center" vertical="center" wrapText="1"/>
    </xf>
    <xf numFmtId="0" fontId="31" fillId="8" borderId="107" xfId="5" applyFont="1" applyFill="1" applyBorder="1" applyAlignment="1">
      <alignment horizontal="center" vertical="center" wrapText="1"/>
    </xf>
    <xf numFmtId="0" fontId="33" fillId="5" borderId="122" xfId="5" applyFont="1" applyFill="1" applyBorder="1" applyAlignment="1">
      <alignment horizontal="center" vertical="center" wrapText="1"/>
    </xf>
    <xf numFmtId="0" fontId="33" fillId="5" borderId="123" xfId="5" applyFont="1" applyFill="1" applyBorder="1" applyAlignment="1">
      <alignment horizontal="center" vertical="center" wrapText="1"/>
    </xf>
    <xf numFmtId="0" fontId="40" fillId="0" borderId="0" xfId="5" applyFont="1" applyAlignment="1">
      <alignment horizontal="left" vertical="top" wrapText="1"/>
    </xf>
    <xf numFmtId="49" fontId="26" fillId="0" borderId="124" xfId="5" applyNumberFormat="1" applyFont="1" applyBorder="1" applyAlignment="1">
      <alignment horizontal="center" vertical="top" wrapText="1"/>
    </xf>
    <xf numFmtId="0" fontId="26" fillId="0" borderId="125" xfId="5" applyFont="1" applyBorder="1" applyAlignment="1">
      <alignment horizontal="left" vertical="top" wrapText="1"/>
    </xf>
    <xf numFmtId="0" fontId="26" fillId="0" borderId="125" xfId="5" applyFont="1" applyBorder="1" applyAlignment="1">
      <alignment horizontal="center" vertical="top" wrapText="1"/>
    </xf>
    <xf numFmtId="0" fontId="26" fillId="0" borderId="126" xfId="5" applyFont="1" applyBorder="1" applyAlignment="1">
      <alignment horizontal="center" vertical="center" shrinkToFit="1"/>
    </xf>
    <xf numFmtId="0" fontId="33" fillId="2" borderId="93" xfId="5" applyFont="1" applyFill="1" applyBorder="1" applyAlignment="1">
      <alignment horizontal="center" vertical="center"/>
    </xf>
    <xf numFmtId="0" fontId="40" fillId="2" borderId="127" xfId="5" applyFont="1" applyFill="1" applyBorder="1" applyAlignment="1">
      <alignment horizontal="left" vertical="top" wrapText="1"/>
    </xf>
    <xf numFmtId="0" fontId="40" fillId="2" borderId="125" xfId="5" applyFont="1" applyFill="1" applyBorder="1" applyAlignment="1">
      <alignment horizontal="left" vertical="top" wrapText="1"/>
    </xf>
    <xf numFmtId="0" fontId="40" fillId="2" borderId="124" xfId="5" applyFont="1" applyFill="1" applyBorder="1" applyAlignment="1">
      <alignment horizontal="left" vertical="top" wrapText="1"/>
    </xf>
    <xf numFmtId="0" fontId="40" fillId="2" borderId="128" xfId="5" applyFont="1" applyFill="1" applyBorder="1" applyAlignment="1">
      <alignment horizontal="left" vertical="top" wrapText="1"/>
    </xf>
    <xf numFmtId="0" fontId="40" fillId="2" borderId="78" xfId="5" applyFont="1" applyFill="1" applyBorder="1" applyAlignment="1">
      <alignment horizontal="left" vertical="top" wrapText="1"/>
    </xf>
    <xf numFmtId="0" fontId="40" fillId="2" borderId="126" xfId="5" applyFont="1" applyFill="1" applyBorder="1" applyAlignment="1">
      <alignment horizontal="left" vertical="top" wrapText="1"/>
    </xf>
    <xf numFmtId="0" fontId="40" fillId="2" borderId="129" xfId="5" applyFont="1" applyFill="1" applyBorder="1" applyAlignment="1">
      <alignment horizontal="left" vertical="top" wrapText="1"/>
    </xf>
    <xf numFmtId="177" fontId="40" fillId="2" borderId="129" xfId="5" applyNumberFormat="1" applyFont="1" applyFill="1" applyBorder="1" applyAlignment="1">
      <alignment horizontal="left" vertical="top" wrapText="1"/>
    </xf>
    <xf numFmtId="177" fontId="40" fillId="2" borderId="128" xfId="5" applyNumberFormat="1" applyFont="1" applyFill="1" applyBorder="1" applyAlignment="1">
      <alignment horizontal="left" vertical="top" wrapText="1"/>
    </xf>
    <xf numFmtId="177" fontId="40" fillId="2" borderId="125" xfId="5" applyNumberFormat="1" applyFont="1" applyFill="1" applyBorder="1" applyAlignment="1">
      <alignment horizontal="left" vertical="top" wrapText="1"/>
    </xf>
    <xf numFmtId="0" fontId="40" fillId="2" borderId="130" xfId="5" applyFont="1" applyFill="1" applyBorder="1" applyAlignment="1">
      <alignment horizontal="left" vertical="top" wrapText="1"/>
    </xf>
    <xf numFmtId="0" fontId="40" fillId="2" borderId="131" xfId="5" applyFont="1" applyFill="1" applyBorder="1" applyAlignment="1">
      <alignment horizontal="left" vertical="top" wrapText="1"/>
    </xf>
    <xf numFmtId="0" fontId="40" fillId="2" borderId="132" xfId="5" applyFont="1" applyFill="1" applyBorder="1" applyAlignment="1">
      <alignment horizontal="left" vertical="top" wrapText="1"/>
    </xf>
    <xf numFmtId="0" fontId="40" fillId="2" borderId="133" xfId="5" applyFont="1" applyFill="1" applyBorder="1" applyAlignment="1">
      <alignment horizontal="left" vertical="top" wrapText="1"/>
    </xf>
    <xf numFmtId="0" fontId="40" fillId="2" borderId="134" xfId="5" applyFont="1" applyFill="1" applyBorder="1" applyAlignment="1">
      <alignment horizontal="left" vertical="top" wrapText="1"/>
    </xf>
    <xf numFmtId="0" fontId="40" fillId="2" borderId="135" xfId="5" applyFont="1" applyFill="1" applyBorder="1" applyAlignment="1">
      <alignment horizontal="left" vertical="top" wrapText="1"/>
    </xf>
    <xf numFmtId="0" fontId="40" fillId="2" borderId="136" xfId="5" applyFont="1" applyFill="1" applyBorder="1" applyAlignment="1">
      <alignment horizontal="left" vertical="top" wrapText="1"/>
    </xf>
    <xf numFmtId="0" fontId="40" fillId="2" borderId="93" xfId="5" applyFont="1" applyFill="1" applyBorder="1" applyAlignment="1">
      <alignment horizontal="left" vertical="top" wrapText="1"/>
    </xf>
    <xf numFmtId="0" fontId="40" fillId="2" borderId="137" xfId="5" applyFont="1" applyFill="1" applyBorder="1" applyAlignment="1">
      <alignment horizontal="left" vertical="top" wrapText="1"/>
    </xf>
    <xf numFmtId="0" fontId="40" fillId="2" borderId="138" xfId="5" applyFont="1" applyFill="1" applyBorder="1" applyAlignment="1">
      <alignment horizontal="left" vertical="top" wrapText="1"/>
    </xf>
    <xf numFmtId="0" fontId="40" fillId="2" borderId="139" xfId="5" applyFont="1" applyFill="1" applyBorder="1" applyAlignment="1">
      <alignment horizontal="left" vertical="top" wrapText="1"/>
    </xf>
    <xf numFmtId="0" fontId="40" fillId="2" borderId="140" xfId="5" applyFont="1" applyFill="1" applyBorder="1" applyAlignment="1">
      <alignment horizontal="left" vertical="top" wrapText="1"/>
    </xf>
    <xf numFmtId="0" fontId="40" fillId="2" borderId="141" xfId="5" applyFont="1" applyFill="1" applyBorder="1" applyAlignment="1">
      <alignment horizontal="left" vertical="top" wrapText="1"/>
    </xf>
    <xf numFmtId="0" fontId="40" fillId="2" borderId="142" xfId="5" applyFont="1" applyFill="1" applyBorder="1" applyAlignment="1">
      <alignment horizontal="center" vertical="top" wrapText="1"/>
    </xf>
    <xf numFmtId="0" fontId="40" fillId="2" borderId="134" xfId="5" applyFont="1" applyFill="1" applyBorder="1" applyAlignment="1">
      <alignment horizontal="center" vertical="top" wrapText="1"/>
    </xf>
    <xf numFmtId="0" fontId="40" fillId="2" borderId="128" xfId="5" applyFont="1" applyFill="1" applyBorder="1" applyAlignment="1">
      <alignment horizontal="center" vertical="top" wrapText="1"/>
    </xf>
    <xf numFmtId="0" fontId="40" fillId="2" borderId="143" xfId="5" applyFont="1" applyFill="1" applyBorder="1" applyAlignment="1">
      <alignment horizontal="center" vertical="top" wrapText="1"/>
    </xf>
    <xf numFmtId="0" fontId="40" fillId="2" borderId="144" xfId="5" applyFont="1" applyFill="1" applyBorder="1" applyAlignment="1">
      <alignment horizontal="center" vertical="top" wrapText="1"/>
    </xf>
    <xf numFmtId="0" fontId="40" fillId="2" borderId="126" xfId="5" applyFont="1" applyFill="1" applyBorder="1" applyAlignment="1">
      <alignment horizontal="center" vertical="top" wrapText="1"/>
    </xf>
    <xf numFmtId="184" fontId="26" fillId="0" borderId="124" xfId="5" applyNumberFormat="1" applyFont="1" applyBorder="1" applyAlignment="1">
      <alignment horizontal="center" vertical="top" wrapText="1"/>
    </xf>
    <xf numFmtId="0" fontId="26" fillId="0" borderId="92" xfId="5" applyFont="1" applyBorder="1" applyAlignment="1">
      <alignment horizontal="center" vertical="center" shrinkToFit="1"/>
    </xf>
    <xf numFmtId="188" fontId="26" fillId="0" borderId="145" xfId="5" applyNumberFormat="1" applyFont="1" applyBorder="1" applyAlignment="1">
      <alignment horizontal="center" vertical="center" shrinkToFit="1"/>
    </xf>
    <xf numFmtId="188" fontId="26" fillId="0" borderId="135" xfId="5" applyNumberFormat="1" applyFont="1" applyBorder="1" applyAlignment="1">
      <alignment horizontal="center" vertical="center" shrinkToFit="1"/>
    </xf>
    <xf numFmtId="177" fontId="26" fillId="0" borderId="146" xfId="5" applyNumberFormat="1" applyFont="1" applyBorder="1" applyAlignment="1">
      <alignment horizontal="center" vertical="center" shrinkToFit="1"/>
    </xf>
    <xf numFmtId="186" fontId="26" fillId="0" borderId="134" xfId="5" applyNumberFormat="1" applyFont="1" applyBorder="1" applyAlignment="1">
      <alignment vertical="center" shrinkToFit="1"/>
    </xf>
    <xf numFmtId="177" fontId="26" fillId="0" borderId="147" xfId="5" applyNumberFormat="1" applyFont="1" applyBorder="1" applyAlignment="1">
      <alignment horizontal="center" vertical="center" shrinkToFit="1"/>
    </xf>
    <xf numFmtId="186" fontId="26" fillId="0" borderId="148" xfId="5" applyNumberFormat="1" applyFont="1" applyBorder="1" applyAlignment="1">
      <alignment vertical="center" shrinkToFit="1"/>
    </xf>
    <xf numFmtId="0" fontId="26" fillId="0" borderId="78" xfId="5" applyFont="1" applyBorder="1" applyAlignment="1">
      <alignment horizontal="center" vertical="top" wrapText="1"/>
    </xf>
    <xf numFmtId="0" fontId="26" fillId="0" borderId="128" xfId="5" applyFont="1" applyBorder="1" applyAlignment="1">
      <alignment horizontal="center" vertical="top" wrapText="1"/>
    </xf>
    <xf numFmtId="0" fontId="26" fillId="0" borderId="147" xfId="5" applyFont="1" applyBorder="1" applyAlignment="1">
      <alignment horizontal="center" vertical="top" wrapText="1"/>
    </xf>
    <xf numFmtId="0" fontId="26" fillId="0" borderId="149" xfId="5" applyFont="1" applyBorder="1" applyAlignment="1">
      <alignment horizontal="center" vertical="top" wrapText="1"/>
    </xf>
    <xf numFmtId="0" fontId="26" fillId="0" borderId="150" xfId="5" applyFont="1" applyBorder="1" applyAlignment="1">
      <alignment horizontal="center" vertical="center" wrapText="1"/>
    </xf>
    <xf numFmtId="0" fontId="26" fillId="0" borderId="151" xfId="5" applyFont="1" applyBorder="1" applyAlignment="1">
      <alignment horizontal="center" vertical="center" wrapText="1"/>
    </xf>
    <xf numFmtId="49" fontId="26" fillId="0" borderId="152" xfId="5" applyNumberFormat="1" applyFont="1" applyBorder="1" applyAlignment="1">
      <alignment horizontal="left" vertical="top" shrinkToFit="1"/>
    </xf>
    <xf numFmtId="0" fontId="26" fillId="0" borderId="153" xfId="5" applyFont="1" applyBorder="1" applyAlignment="1">
      <alignment horizontal="left" vertical="top" shrinkToFit="1"/>
    </xf>
    <xf numFmtId="188" fontId="26" fillId="0" borderId="97" xfId="5" applyNumberFormat="1" applyFont="1" applyBorder="1" applyAlignment="1">
      <alignment horizontal="center" vertical="center"/>
    </xf>
    <xf numFmtId="0" fontId="26" fillId="0" borderId="154" xfId="5" applyFont="1" applyBorder="1" applyAlignment="1">
      <alignment horizontal="center" vertical="top"/>
    </xf>
    <xf numFmtId="0" fontId="33" fillId="2" borderId="69" xfId="5" applyFont="1" applyFill="1" applyBorder="1" applyAlignment="1">
      <alignment horizontal="center" vertical="top" shrinkToFit="1"/>
    </xf>
    <xf numFmtId="0" fontId="26" fillId="2" borderId="155" xfId="5" applyFont="1" applyFill="1" applyBorder="1" applyAlignment="1">
      <alignment horizontal="center" vertical="top" shrinkToFit="1"/>
    </xf>
    <xf numFmtId="0" fontId="44" fillId="2" borderId="92" xfId="5" applyFont="1" applyFill="1" applyBorder="1" applyAlignment="1">
      <alignment horizontal="center" vertical="top" shrinkToFit="1"/>
    </xf>
    <xf numFmtId="0" fontId="44" fillId="2" borderId="156" xfId="5" applyFont="1" applyFill="1" applyBorder="1" applyAlignment="1">
      <alignment horizontal="center" vertical="top" shrinkToFit="1"/>
    </xf>
    <xf numFmtId="0" fontId="44" fillId="2" borderId="157" xfId="5" applyFont="1" applyFill="1" applyBorder="1" applyAlignment="1">
      <alignment horizontal="center" vertical="top" shrinkToFit="1"/>
    </xf>
    <xf numFmtId="0" fontId="44" fillId="2" borderId="70" xfId="5" applyFont="1" applyFill="1" applyBorder="1" applyAlignment="1">
      <alignment horizontal="center" vertical="top" shrinkToFit="1"/>
    </xf>
    <xf numFmtId="0" fontId="44" fillId="2" borderId="155" xfId="5" applyFont="1" applyFill="1" applyBorder="1" applyAlignment="1">
      <alignment horizontal="center" vertical="top" shrinkToFit="1"/>
    </xf>
    <xf numFmtId="0" fontId="26" fillId="2" borderId="158" xfId="5" applyFont="1" applyFill="1" applyBorder="1" applyAlignment="1">
      <alignment horizontal="center" vertical="top" shrinkToFit="1"/>
    </xf>
    <xf numFmtId="0" fontId="26" fillId="2" borderId="91" xfId="5" applyFont="1" applyFill="1" applyBorder="1" applyAlignment="1">
      <alignment horizontal="center" vertical="top" shrinkToFit="1"/>
    </xf>
    <xf numFmtId="0" fontId="33" fillId="2" borderId="91" xfId="5" applyFont="1" applyFill="1" applyBorder="1" applyAlignment="1">
      <alignment horizontal="center" vertical="center" shrinkToFit="1"/>
    </xf>
    <xf numFmtId="0" fontId="33" fillId="2" borderId="157" xfId="5" applyFont="1" applyFill="1" applyBorder="1" applyAlignment="1">
      <alignment horizontal="center" vertical="center" shrinkToFit="1"/>
    </xf>
    <xf numFmtId="0" fontId="33" fillId="2" borderId="158" xfId="5" applyFont="1" applyFill="1" applyBorder="1" applyAlignment="1">
      <alignment horizontal="center" vertical="center" shrinkToFit="1"/>
    </xf>
    <xf numFmtId="177" fontId="31" fillId="2" borderId="91" xfId="5" applyNumberFormat="1" applyFont="1" applyFill="1" applyBorder="1" applyAlignment="1">
      <alignment horizontal="center" vertical="top" shrinkToFit="1"/>
    </xf>
    <xf numFmtId="177" fontId="26" fillId="2" borderId="157" xfId="5" applyNumberFormat="1" applyFont="1" applyFill="1" applyBorder="1" applyAlignment="1">
      <alignment horizontal="center" vertical="top" shrinkToFit="1"/>
    </xf>
    <xf numFmtId="177" fontId="31" fillId="2" borderId="157" xfId="5" applyNumberFormat="1" applyFont="1" applyFill="1" applyBorder="1" applyAlignment="1">
      <alignment horizontal="center" vertical="top" shrinkToFit="1"/>
    </xf>
    <xf numFmtId="177" fontId="26" fillId="2" borderId="92" xfId="5" applyNumberFormat="1" applyFont="1" applyFill="1" applyBorder="1" applyAlignment="1">
      <alignment horizontal="center" vertical="top" shrinkToFit="1"/>
    </xf>
    <xf numFmtId="0" fontId="26" fillId="2" borderId="92" xfId="5" applyFont="1" applyFill="1" applyBorder="1" applyAlignment="1">
      <alignment horizontal="center" vertical="top" shrinkToFit="1"/>
    </xf>
    <xf numFmtId="0" fontId="26" fillId="2" borderId="159" xfId="5" applyFont="1" applyFill="1" applyBorder="1" applyAlignment="1">
      <alignment horizontal="center" vertical="top" shrinkToFit="1"/>
    </xf>
    <xf numFmtId="0" fontId="26" fillId="2" borderId="160" xfId="5" applyFont="1" applyFill="1" applyBorder="1" applyAlignment="1">
      <alignment horizontal="center" vertical="top" shrinkToFit="1"/>
    </xf>
    <xf numFmtId="0" fontId="26" fillId="2" borderId="157" xfId="5" applyFont="1" applyFill="1" applyBorder="1" applyAlignment="1">
      <alignment horizontal="center" vertical="top" shrinkToFit="1"/>
    </xf>
    <xf numFmtId="0" fontId="26" fillId="2" borderId="161" xfId="5" applyFont="1" applyFill="1" applyBorder="1" applyAlignment="1">
      <alignment horizontal="center" vertical="top" shrinkToFit="1"/>
    </xf>
    <xf numFmtId="0" fontId="26" fillId="2" borderId="91" xfId="5" applyFont="1" applyFill="1" applyBorder="1" applyAlignment="1">
      <alignment horizontal="center" vertical="center" shrinkToFit="1"/>
    </xf>
    <xf numFmtId="0" fontId="26" fillId="2" borderId="162" xfId="5" applyFont="1" applyFill="1" applyBorder="1" applyAlignment="1">
      <alignment horizontal="center" vertical="center" shrinkToFit="1"/>
    </xf>
    <xf numFmtId="0" fontId="26" fillId="2" borderId="92" xfId="5" applyFont="1" applyFill="1" applyBorder="1" applyAlignment="1">
      <alignment horizontal="center" vertical="center" shrinkToFit="1"/>
    </xf>
    <xf numFmtId="0" fontId="26" fillId="2" borderId="163" xfId="5" applyFont="1" applyFill="1" applyBorder="1" applyAlignment="1">
      <alignment horizontal="center" vertical="center" shrinkToFit="1"/>
    </xf>
    <xf numFmtId="0" fontId="26" fillId="2" borderId="160" xfId="5" applyFont="1" applyFill="1" applyBorder="1" applyAlignment="1">
      <alignment horizontal="center" vertical="center" shrinkToFit="1"/>
    </xf>
    <xf numFmtId="0" fontId="26" fillId="2" borderId="164" xfId="5" applyFont="1" applyFill="1" applyBorder="1" applyAlignment="1">
      <alignment horizontal="center" vertical="center" shrinkToFit="1"/>
    </xf>
    <xf numFmtId="0" fontId="26" fillId="2" borderId="165" xfId="5" applyFont="1" applyFill="1" applyBorder="1" applyAlignment="1">
      <alignment horizontal="center" vertical="top" shrinkToFit="1"/>
    </xf>
    <xf numFmtId="0" fontId="26" fillId="2" borderId="156" xfId="5" applyFont="1" applyFill="1" applyBorder="1" applyAlignment="1">
      <alignment horizontal="center" vertical="top" shrinkToFit="1"/>
    </xf>
    <xf numFmtId="0" fontId="31" fillId="2" borderId="69" xfId="5" applyFont="1" applyFill="1" applyBorder="1" applyAlignment="1">
      <alignment horizontal="center" vertical="top" shrinkToFit="1"/>
    </xf>
    <xf numFmtId="0" fontId="26" fillId="2" borderId="166" xfId="5" applyFont="1" applyFill="1" applyBorder="1" applyAlignment="1">
      <alignment horizontal="center" vertical="top" shrinkToFit="1"/>
    </xf>
    <xf numFmtId="0" fontId="26" fillId="2" borderId="167" xfId="5" applyFont="1" applyFill="1" applyBorder="1" applyAlignment="1">
      <alignment horizontal="center" vertical="top" shrinkToFit="1"/>
    </xf>
    <xf numFmtId="0" fontId="44" fillId="2" borderId="168" xfId="5" applyFont="1" applyFill="1" applyBorder="1" applyAlignment="1">
      <alignment horizontal="center" vertical="top" shrinkToFit="1"/>
    </xf>
    <xf numFmtId="0" fontId="44" fillId="2" borderId="169" xfId="5" applyFont="1" applyFill="1" applyBorder="1" applyAlignment="1">
      <alignment horizontal="center" vertical="top" shrinkToFit="1"/>
    </xf>
    <xf numFmtId="0" fontId="44" fillId="2" borderId="170" xfId="5" applyFont="1" applyFill="1" applyBorder="1" applyAlignment="1">
      <alignment horizontal="center" vertical="top" shrinkToFit="1"/>
    </xf>
    <xf numFmtId="0" fontId="26" fillId="2" borderId="156" xfId="5" applyFont="1" applyFill="1" applyBorder="1" applyAlignment="1">
      <alignment horizontal="center" vertical="center" shrinkToFit="1"/>
    </xf>
    <xf numFmtId="0" fontId="26" fillId="2" borderId="171" xfId="5" applyFont="1" applyFill="1" applyBorder="1" applyAlignment="1">
      <alignment horizontal="center" vertical="top" shrinkToFit="1"/>
    </xf>
    <xf numFmtId="0" fontId="26" fillId="2" borderId="163" xfId="5" applyFont="1" applyFill="1" applyBorder="1" applyAlignment="1">
      <alignment horizontal="center" vertical="top" shrinkToFit="1"/>
    </xf>
    <xf numFmtId="0" fontId="26" fillId="2" borderId="172" xfId="5" applyFont="1" applyFill="1" applyBorder="1" applyAlignment="1">
      <alignment horizontal="center" vertical="top" shrinkToFit="1"/>
    </xf>
    <xf numFmtId="0" fontId="26" fillId="2" borderId="173" xfId="5" applyFont="1" applyFill="1" applyBorder="1" applyAlignment="1">
      <alignment horizontal="center" vertical="top" shrinkToFit="1"/>
    </xf>
    <xf numFmtId="0" fontId="26" fillId="0" borderId="174" xfId="5" applyFont="1" applyBorder="1" applyAlignment="1">
      <alignment horizontal="center" vertical="top"/>
    </xf>
    <xf numFmtId="0" fontId="26" fillId="2" borderId="145" xfId="5" applyFont="1" applyFill="1" applyBorder="1" applyAlignment="1">
      <alignment horizontal="center" vertical="top" shrinkToFit="1"/>
    </xf>
    <xf numFmtId="0" fontId="26" fillId="2" borderId="164" xfId="5" applyFont="1" applyFill="1" applyBorder="1" applyAlignment="1">
      <alignment horizontal="center" vertical="top" shrinkToFit="1"/>
    </xf>
    <xf numFmtId="177" fontId="26" fillId="0" borderId="145" xfId="5" applyNumberFormat="1" applyFont="1" applyBorder="1" applyAlignment="1">
      <alignment horizontal="center" vertical="center" shrinkToFit="1"/>
    </xf>
    <xf numFmtId="186" fontId="26" fillId="0" borderId="163" xfId="5" applyNumberFormat="1" applyFont="1" applyBorder="1" applyAlignment="1">
      <alignment vertical="center" shrinkToFit="1"/>
    </xf>
    <xf numFmtId="177" fontId="26" fillId="0" borderId="175" xfId="5" applyNumberFormat="1" applyFont="1" applyBorder="1" applyAlignment="1">
      <alignment horizontal="center" vertical="center" shrinkToFit="1"/>
    </xf>
    <xf numFmtId="186" fontId="26" fillId="0" borderId="176" xfId="5" applyNumberFormat="1" applyFont="1" applyBorder="1" applyAlignment="1">
      <alignment vertical="center" shrinkToFit="1"/>
    </xf>
    <xf numFmtId="0" fontId="26" fillId="0" borderId="70" xfId="5" applyFont="1" applyBorder="1" applyAlignment="1">
      <alignment horizontal="center" vertical="top" wrapText="1"/>
    </xf>
    <xf numFmtId="0" fontId="26" fillId="0" borderId="157" xfId="5" applyFont="1" applyBorder="1" applyAlignment="1">
      <alignment horizontal="center" vertical="top" wrapText="1"/>
    </xf>
    <xf numFmtId="0" fontId="26" fillId="0" borderId="175" xfId="5" applyFont="1" applyBorder="1" applyAlignment="1">
      <alignment horizontal="center" vertical="top" wrapText="1"/>
    </xf>
    <xf numFmtId="0" fontId="26" fillId="0" borderId="177" xfId="5" applyFont="1" applyBorder="1" applyAlignment="1">
      <alignment horizontal="center" vertical="top" wrapText="1"/>
    </xf>
    <xf numFmtId="0" fontId="26" fillId="0" borderId="172" xfId="5" applyFont="1" applyBorder="1" applyAlignment="1">
      <alignment horizontal="center" vertical="top" wrapText="1"/>
    </xf>
    <xf numFmtId="0" fontId="26" fillId="0" borderId="173" xfId="5" applyFont="1" applyBorder="1" applyAlignment="1">
      <alignment horizontal="center" vertical="top" wrapText="1"/>
    </xf>
    <xf numFmtId="49" fontId="26" fillId="0" borderId="156" xfId="5" applyNumberFormat="1" applyFont="1" applyBorder="1" applyAlignment="1">
      <alignment horizontal="center" vertical="top" wrapText="1"/>
    </xf>
    <xf numFmtId="0" fontId="26" fillId="0" borderId="92" xfId="5" applyFont="1" applyBorder="1" applyAlignment="1">
      <alignment horizontal="center" vertical="top" wrapText="1"/>
    </xf>
    <xf numFmtId="0" fontId="33" fillId="0" borderId="69" xfId="5" applyFont="1" applyBorder="1" applyAlignment="1">
      <alignment horizontal="center" vertical="top" wrapText="1"/>
    </xf>
    <xf numFmtId="0" fontId="44" fillId="0" borderId="155" xfId="5" applyFont="1" applyBorder="1" applyAlignment="1">
      <alignment horizontal="center" vertical="center" shrinkToFit="1"/>
    </xf>
    <xf numFmtId="188" fontId="26" fillId="0" borderId="92" xfId="5" applyNumberFormat="1" applyFont="1" applyBorder="1" applyAlignment="1">
      <alignment horizontal="center" vertical="center"/>
    </xf>
    <xf numFmtId="0" fontId="44" fillId="0" borderId="156" xfId="5" applyFont="1" applyBorder="1" applyAlignment="1">
      <alignment horizontal="center" vertical="top" wrapText="1"/>
    </xf>
    <xf numFmtId="0" fontId="44" fillId="0" borderId="157" xfId="5" applyFont="1" applyBorder="1" applyAlignment="1">
      <alignment horizontal="center" vertical="top" wrapText="1"/>
    </xf>
    <xf numFmtId="0" fontId="44" fillId="0" borderId="70" xfId="5" applyFont="1" applyBorder="1" applyAlignment="1">
      <alignment horizontal="center" vertical="top" wrapText="1"/>
    </xf>
    <xf numFmtId="0" fontId="44" fillId="0" borderId="166" xfId="5" applyFont="1" applyBorder="1" applyAlignment="1">
      <alignment horizontal="center" vertical="top" wrapText="1"/>
    </xf>
    <xf numFmtId="0" fontId="44" fillId="0" borderId="92" xfId="5" applyFont="1" applyBorder="1" applyAlignment="1">
      <alignment horizontal="center" vertical="top" wrapText="1"/>
    </xf>
    <xf numFmtId="0" fontId="26" fillId="0" borderId="156" xfId="5" applyFont="1" applyBorder="1" applyAlignment="1">
      <alignment horizontal="center" vertical="top" wrapText="1"/>
    </xf>
    <xf numFmtId="0" fontId="28" fillId="0" borderId="156" xfId="5" applyFont="1" applyBorder="1" applyAlignment="1">
      <alignment horizontal="center" vertical="center" shrinkToFit="1"/>
    </xf>
    <xf numFmtId="0" fontId="28" fillId="0" borderId="157" xfId="5" applyFont="1" applyBorder="1" applyAlignment="1">
      <alignment horizontal="center" vertical="center" shrinkToFit="1"/>
    </xf>
    <xf numFmtId="0" fontId="28" fillId="0" borderId="92" xfId="5" applyFont="1" applyBorder="1" applyAlignment="1">
      <alignment horizontal="center" vertical="center" shrinkToFit="1"/>
    </xf>
    <xf numFmtId="177" fontId="26" fillId="0" borderId="156" xfId="5" applyNumberFormat="1" applyFont="1" applyBorder="1" applyAlignment="1">
      <alignment horizontal="center" vertical="center" shrinkToFit="1"/>
    </xf>
    <xf numFmtId="177" fontId="26" fillId="0" borderId="157" xfId="5" applyNumberFormat="1" applyFont="1" applyBorder="1" applyAlignment="1">
      <alignment horizontal="center" vertical="center" shrinkToFit="1"/>
    </xf>
    <xf numFmtId="177" fontId="26" fillId="0" borderId="92" xfId="5" applyNumberFormat="1" applyFont="1" applyBorder="1" applyAlignment="1">
      <alignment horizontal="center" vertical="center" shrinkToFit="1"/>
    </xf>
    <xf numFmtId="0" fontId="26" fillId="0" borderId="166" xfId="5" applyFont="1" applyBorder="1" applyAlignment="1">
      <alignment horizontal="center" vertical="center" shrinkToFit="1"/>
    </xf>
    <xf numFmtId="0" fontId="26" fillId="0" borderId="85" xfId="5" applyFont="1" applyBorder="1" applyAlignment="1">
      <alignment horizontal="center" vertical="top" wrapText="1"/>
    </xf>
    <xf numFmtId="0" fontId="26" fillId="0" borderId="166" xfId="5" applyFont="1" applyBorder="1" applyAlignment="1">
      <alignment horizontal="center" vertical="top" shrinkToFit="1"/>
    </xf>
    <xf numFmtId="0" fontId="26" fillId="0" borderId="160" xfId="5" applyFont="1" applyBorder="1" applyAlignment="1">
      <alignment horizontal="center" vertical="top" shrinkToFit="1"/>
    </xf>
    <xf numFmtId="181" fontId="26" fillId="0" borderId="92" xfId="5" applyNumberFormat="1" applyFont="1" applyBorder="1" applyAlignment="1">
      <alignment horizontal="center" vertical="center" shrinkToFit="1"/>
    </xf>
    <xf numFmtId="0" fontId="26" fillId="0" borderId="164" xfId="5" applyFont="1" applyBorder="1" applyAlignment="1">
      <alignment horizontal="center" vertical="center" shrinkToFit="1"/>
    </xf>
    <xf numFmtId="0" fontId="26" fillId="0" borderId="156" xfId="5" applyFont="1" applyBorder="1" applyAlignment="1">
      <alignment horizontal="center" vertical="center" shrinkToFit="1"/>
    </xf>
    <xf numFmtId="182" fontId="26" fillId="0" borderId="163" xfId="5" applyNumberFormat="1" applyFont="1" applyBorder="1" applyAlignment="1">
      <alignment horizontal="center" vertical="center" shrinkToFit="1"/>
    </xf>
    <xf numFmtId="181" fontId="26" fillId="0" borderId="175" xfId="5" applyNumberFormat="1" applyFont="1" applyBorder="1" applyAlignment="1">
      <alignment horizontal="center" vertical="center" shrinkToFit="1"/>
    </xf>
    <xf numFmtId="182" fontId="26" fillId="0" borderId="164" xfId="5" applyNumberFormat="1" applyFont="1" applyBorder="1" applyAlignment="1">
      <alignment horizontal="center" vertical="center" shrinkToFit="1"/>
    </xf>
    <xf numFmtId="0" fontId="26" fillId="0" borderId="165" xfId="5" applyFont="1" applyBorder="1" applyAlignment="1">
      <alignment horizontal="center" vertical="top" wrapText="1"/>
    </xf>
    <xf numFmtId="177" fontId="26" fillId="0" borderId="157" xfId="5" applyNumberFormat="1" applyFont="1" applyBorder="1" applyAlignment="1">
      <alignment horizontal="center" vertical="top" shrinkToFit="1"/>
    </xf>
    <xf numFmtId="177" fontId="26" fillId="0" borderId="80" xfId="5" applyNumberFormat="1" applyFont="1" applyBorder="1" applyAlignment="1">
      <alignment horizontal="center" vertical="top" shrinkToFit="1"/>
    </xf>
    <xf numFmtId="0" fontId="26" fillId="0" borderId="166" xfId="5" applyFont="1" applyBorder="1" applyAlignment="1">
      <alignment horizontal="center" vertical="top" wrapText="1"/>
    </xf>
    <xf numFmtId="0" fontId="26" fillId="0" borderId="167" xfId="5" applyFont="1" applyBorder="1" applyAlignment="1">
      <alignment horizontal="center" vertical="top" wrapText="1"/>
    </xf>
    <xf numFmtId="0" fontId="26" fillId="0" borderId="160" xfId="5" applyFont="1" applyBorder="1" applyAlignment="1">
      <alignment horizontal="center" vertical="top" wrapText="1"/>
    </xf>
    <xf numFmtId="0" fontId="26" fillId="0" borderId="168" xfId="5" applyFont="1" applyBorder="1" applyAlignment="1">
      <alignment horizontal="center" vertical="top" wrapText="1"/>
    </xf>
    <xf numFmtId="0" fontId="26" fillId="0" borderId="169" xfId="5" applyFont="1" applyBorder="1" applyAlignment="1">
      <alignment horizontal="center" vertical="top" wrapText="1"/>
    </xf>
    <xf numFmtId="0" fontId="26" fillId="0" borderId="170" xfId="5" applyFont="1" applyBorder="1" applyAlignment="1">
      <alignment horizontal="center" vertical="top" wrapText="1"/>
    </xf>
    <xf numFmtId="189" fontId="26" fillId="0" borderId="91" xfId="5" applyNumberFormat="1" applyFont="1" applyBorder="1" applyAlignment="1">
      <alignment horizontal="center" vertical="center" shrinkToFit="1"/>
    </xf>
    <xf numFmtId="189" fontId="26" fillId="0" borderId="92" xfId="5" applyNumberFormat="1" applyFont="1" applyBorder="1" applyAlignment="1">
      <alignment horizontal="center" vertical="center" shrinkToFit="1"/>
    </xf>
    <xf numFmtId="189" fontId="26" fillId="0" borderId="156" xfId="5" applyNumberFormat="1" applyFont="1" applyBorder="1" applyAlignment="1">
      <alignment horizontal="center" vertical="center" shrinkToFit="1"/>
    </xf>
    <xf numFmtId="0" fontId="26" fillId="0" borderId="178" xfId="5" applyFont="1" applyBorder="1" applyAlignment="1">
      <alignment horizontal="center" vertical="top" wrapText="1"/>
    </xf>
    <xf numFmtId="0" fontId="26" fillId="0" borderId="163" xfId="5" applyFont="1" applyBorder="1" applyAlignment="1">
      <alignment horizontal="center" vertical="top" wrapText="1"/>
    </xf>
    <xf numFmtId="0" fontId="26" fillId="0" borderId="158" xfId="5" applyFont="1" applyBorder="1" applyAlignment="1">
      <alignment horizontal="center" vertical="top" wrapText="1"/>
    </xf>
    <xf numFmtId="0" fontId="26" fillId="0" borderId="145" xfId="5" applyFont="1" applyBorder="1" applyAlignment="1">
      <alignment horizontal="center" vertical="top" shrinkToFit="1"/>
    </xf>
    <xf numFmtId="0" fontId="26" fillId="0" borderId="164" xfId="5" applyFont="1" applyBorder="1" applyAlignment="1">
      <alignment horizontal="center" vertical="top" shrinkToFit="1"/>
    </xf>
    <xf numFmtId="186" fontId="26" fillId="0" borderId="163" xfId="5" applyNumberFormat="1" applyFont="1" applyBorder="1" applyAlignment="1">
      <alignment horizontal="center" vertical="center" shrinkToFit="1"/>
    </xf>
    <xf numFmtId="186" fontId="26" fillId="0" borderId="176" xfId="5" applyNumberFormat="1" applyFont="1" applyBorder="1" applyAlignment="1">
      <alignment horizontal="center" vertical="center" shrinkToFit="1"/>
    </xf>
    <xf numFmtId="0" fontId="26" fillId="0" borderId="70" xfId="5" applyFont="1" applyBorder="1" applyAlignment="1">
      <alignment horizontal="center" vertical="top" shrinkToFit="1"/>
    </xf>
    <xf numFmtId="0" fontId="26" fillId="0" borderId="157" xfId="5" applyFont="1" applyBorder="1" applyAlignment="1">
      <alignment horizontal="center" vertical="top" shrinkToFit="1"/>
    </xf>
    <xf numFmtId="0" fontId="26" fillId="0" borderId="175" xfId="5" applyFont="1" applyBorder="1" applyAlignment="1">
      <alignment horizontal="center" vertical="top" shrinkToFit="1"/>
    </xf>
    <xf numFmtId="0" fontId="26" fillId="0" borderId="177" xfId="5" applyFont="1" applyBorder="1" applyAlignment="1">
      <alignment horizontal="center" vertical="top" shrinkToFit="1"/>
    </xf>
    <xf numFmtId="0" fontId="26" fillId="0" borderId="172" xfId="5" applyFont="1" applyBorder="1" applyAlignment="1">
      <alignment horizontal="center" vertical="top" shrinkToFit="1"/>
    </xf>
    <xf numFmtId="0" fontId="26" fillId="0" borderId="173" xfId="5" applyFont="1" applyBorder="1" applyAlignment="1">
      <alignment horizontal="center" vertical="top" shrinkToFit="1"/>
    </xf>
    <xf numFmtId="49" fontId="26" fillId="2" borderId="101" xfId="5" applyNumberFormat="1" applyFont="1" applyFill="1" applyBorder="1" applyAlignment="1">
      <alignment horizontal="center" vertical="top" shrinkToFit="1"/>
    </xf>
    <xf numFmtId="0" fontId="26" fillId="2" borderId="96" xfId="5" applyFont="1" applyFill="1" applyBorder="1" applyAlignment="1">
      <alignment horizontal="center" vertical="top" shrinkToFit="1"/>
    </xf>
    <xf numFmtId="0" fontId="26" fillId="2" borderId="97" xfId="5" applyFont="1" applyFill="1" applyBorder="1" applyAlignment="1">
      <alignment horizontal="center" vertical="top" shrinkToFit="1"/>
    </xf>
    <xf numFmtId="0" fontId="26" fillId="2" borderId="110" xfId="5" applyFont="1" applyFill="1" applyBorder="1" applyAlignment="1">
      <alignment horizontal="center" vertical="top" shrinkToFit="1"/>
    </xf>
    <xf numFmtId="0" fontId="33" fillId="2" borderId="73" xfId="5" applyFont="1" applyFill="1" applyBorder="1" applyAlignment="1">
      <alignment horizontal="center" vertical="top" shrinkToFit="1"/>
    </xf>
    <xf numFmtId="0" fontId="26" fillId="2" borderId="98" xfId="5" applyFont="1" applyFill="1" applyBorder="1" applyAlignment="1">
      <alignment horizontal="center" vertical="center" shrinkToFit="1"/>
    </xf>
    <xf numFmtId="0" fontId="26" fillId="2" borderId="96" xfId="5" applyFont="1" applyFill="1" applyBorder="1" applyAlignment="1">
      <alignment horizontal="center" vertical="center" shrinkToFit="1"/>
    </xf>
    <xf numFmtId="0" fontId="26" fillId="2" borderId="95" xfId="5" applyFont="1" applyFill="1" applyBorder="1" applyAlignment="1">
      <alignment horizontal="center" vertical="center" shrinkToFit="1"/>
    </xf>
    <xf numFmtId="0" fontId="26" fillId="2" borderId="97" xfId="5" applyFont="1" applyFill="1" applyBorder="1" applyAlignment="1">
      <alignment horizontal="center" vertical="center" shrinkToFit="1"/>
    </xf>
    <xf numFmtId="0" fontId="26" fillId="2" borderId="73" xfId="5" applyFont="1" applyFill="1" applyBorder="1" applyAlignment="1">
      <alignment horizontal="center" vertical="center" shrinkToFit="1"/>
    </xf>
    <xf numFmtId="0" fontId="26" fillId="2" borderId="99" xfId="5" applyFont="1" applyFill="1" applyBorder="1" applyAlignment="1">
      <alignment horizontal="center" vertical="center" shrinkToFit="1"/>
    </xf>
    <xf numFmtId="0" fontId="26" fillId="2" borderId="100" xfId="5" applyFont="1" applyFill="1" applyBorder="1" applyAlignment="1">
      <alignment horizontal="center" vertical="center" shrinkToFit="1"/>
    </xf>
    <xf numFmtId="177" fontId="26" fillId="2" borderId="100" xfId="5" applyNumberFormat="1" applyFont="1" applyFill="1" applyBorder="1" applyAlignment="1">
      <alignment horizontal="center" vertical="center" shrinkToFit="1"/>
    </xf>
    <xf numFmtId="177" fontId="26" fillId="2" borderId="97" xfId="5" applyNumberFormat="1" applyFont="1" applyFill="1" applyBorder="1" applyAlignment="1">
      <alignment horizontal="center" vertical="center" shrinkToFit="1"/>
    </xf>
    <xf numFmtId="177" fontId="26" fillId="2" borderId="96" xfId="5" applyNumberFormat="1" applyFont="1" applyFill="1" applyBorder="1" applyAlignment="1">
      <alignment horizontal="center" vertical="center" shrinkToFit="1"/>
    </xf>
    <xf numFmtId="0" fontId="26" fillId="2" borderId="109" xfId="5" applyFont="1" applyFill="1" applyBorder="1" applyAlignment="1">
      <alignment horizontal="center" vertical="center" shrinkToFit="1"/>
    </xf>
    <xf numFmtId="0" fontId="26" fillId="2" borderId="179" xfId="5" applyFont="1" applyFill="1" applyBorder="1" applyAlignment="1">
      <alignment horizontal="center" vertical="center" shrinkToFit="1"/>
    </xf>
    <xf numFmtId="0" fontId="26" fillId="2" borderId="101" xfId="5" applyFont="1" applyFill="1" applyBorder="1" applyAlignment="1">
      <alignment horizontal="center" vertical="center" shrinkToFit="1"/>
    </xf>
    <xf numFmtId="0" fontId="26" fillId="2" borderId="103" xfId="5" applyFont="1" applyFill="1" applyBorder="1" applyAlignment="1">
      <alignment horizontal="center" vertical="center" shrinkToFit="1"/>
    </xf>
    <xf numFmtId="0" fontId="26" fillId="2" borderId="104" xfId="5" applyFont="1" applyFill="1" applyBorder="1" applyAlignment="1">
      <alignment horizontal="center" vertical="center" shrinkToFit="1"/>
    </xf>
    <xf numFmtId="0" fontId="26" fillId="2" borderId="119" xfId="5" applyFont="1" applyFill="1" applyBorder="1" applyAlignment="1">
      <alignment horizontal="center" vertical="center" shrinkToFit="1"/>
    </xf>
    <xf numFmtId="0" fontId="26" fillId="2" borderId="83" xfId="5" applyFont="1" applyFill="1" applyBorder="1" applyAlignment="1">
      <alignment horizontal="center" vertical="center" shrinkToFit="1"/>
    </xf>
    <xf numFmtId="0" fontId="26" fillId="2" borderId="72" xfId="5" applyFont="1" applyFill="1" applyBorder="1" applyAlignment="1">
      <alignment horizontal="center" vertical="center" shrinkToFit="1"/>
    </xf>
    <xf numFmtId="0" fontId="26" fillId="2" borderId="110" xfId="5" applyFont="1" applyFill="1" applyBorder="1" applyAlignment="1">
      <alignment horizontal="center" vertical="center" shrinkToFit="1"/>
    </xf>
    <xf numFmtId="0" fontId="26" fillId="2" borderId="111" xfId="5" applyFont="1" applyFill="1" applyBorder="1" applyAlignment="1">
      <alignment horizontal="center" vertical="center" shrinkToFit="1"/>
    </xf>
    <xf numFmtId="0" fontId="26" fillId="2" borderId="112" xfId="5" applyFont="1" applyFill="1" applyBorder="1" applyAlignment="1">
      <alignment horizontal="center" vertical="center" shrinkToFit="1"/>
    </xf>
    <xf numFmtId="0" fontId="26" fillId="2" borderId="113" xfId="5" applyFont="1" applyFill="1" applyBorder="1" applyAlignment="1">
      <alignment horizontal="center" vertical="center" shrinkToFit="1"/>
    </xf>
    <xf numFmtId="0" fontId="26" fillId="2" borderId="180" xfId="5" applyFont="1" applyFill="1" applyBorder="1" applyAlignment="1">
      <alignment horizontal="center" vertical="center" shrinkToFit="1"/>
    </xf>
    <xf numFmtId="0" fontId="26" fillId="2" borderId="116" xfId="5" applyFont="1" applyFill="1" applyBorder="1" applyAlignment="1">
      <alignment horizontal="center" vertical="center" shrinkToFit="1"/>
    </xf>
    <xf numFmtId="0" fontId="26" fillId="2" borderId="117" xfId="5" applyFont="1" applyFill="1" applyBorder="1" applyAlignment="1">
      <alignment horizontal="center" vertical="center" shrinkToFit="1"/>
    </xf>
    <xf numFmtId="0" fontId="26" fillId="2" borderId="101" xfId="5" applyFont="1" applyFill="1" applyBorder="1" applyAlignment="1">
      <alignment horizontal="center" vertical="top" shrinkToFit="1"/>
    </xf>
    <xf numFmtId="0" fontId="26" fillId="5" borderId="145" xfId="5" applyFont="1" applyFill="1" applyBorder="1" applyAlignment="1">
      <alignment horizontal="center" vertical="top" wrapText="1"/>
    </xf>
    <xf numFmtId="0" fontId="26" fillId="5" borderId="164" xfId="5" applyFont="1" applyFill="1" applyBorder="1" applyAlignment="1">
      <alignment horizontal="center" vertical="top" wrapText="1"/>
    </xf>
    <xf numFmtId="0" fontId="26" fillId="5" borderId="145" xfId="5" applyFont="1" applyFill="1" applyBorder="1" applyAlignment="1">
      <alignment horizontal="center" vertical="center" shrinkToFit="1"/>
    </xf>
    <xf numFmtId="186" fontId="26" fillId="5" borderId="163" xfId="5" applyNumberFormat="1" applyFont="1" applyFill="1" applyBorder="1" applyAlignment="1">
      <alignment vertical="center" shrinkToFit="1"/>
    </xf>
    <xf numFmtId="0" fontId="26" fillId="5" borderId="175" xfId="5" applyFont="1" applyFill="1" applyBorder="1" applyAlignment="1">
      <alignment horizontal="center" vertical="center" shrinkToFit="1"/>
    </xf>
    <xf numFmtId="186" fontId="26" fillId="5" borderId="176" xfId="5" applyNumberFormat="1" applyFont="1" applyFill="1" applyBorder="1" applyAlignment="1">
      <alignment vertical="center" shrinkToFit="1"/>
    </xf>
    <xf numFmtId="0" fontId="26" fillId="5" borderId="70" xfId="5" applyFont="1" applyFill="1" applyBorder="1" applyAlignment="1">
      <alignment horizontal="center" vertical="top" wrapText="1"/>
    </xf>
    <xf numFmtId="0" fontId="26" fillId="5" borderId="157" xfId="5" applyFont="1" applyFill="1" applyBorder="1" applyAlignment="1">
      <alignment horizontal="center" vertical="top" wrapText="1"/>
    </xf>
    <xf numFmtId="0" fontId="26" fillId="5" borderId="175" xfId="5" applyFont="1" applyFill="1" applyBorder="1" applyAlignment="1">
      <alignment horizontal="center" vertical="top" wrapText="1"/>
    </xf>
    <xf numFmtId="0" fontId="26" fillId="5" borderId="177" xfId="5" applyFont="1" applyFill="1" applyBorder="1" applyAlignment="1">
      <alignment horizontal="center" vertical="top" wrapText="1"/>
    </xf>
    <xf numFmtId="0" fontId="26" fillId="5" borderId="172" xfId="5" applyFont="1" applyFill="1" applyBorder="1" applyAlignment="1">
      <alignment horizontal="center" vertical="top" wrapText="1"/>
    </xf>
    <xf numFmtId="0" fontId="26" fillId="5" borderId="173" xfId="5" applyFont="1" applyFill="1" applyBorder="1" applyAlignment="1">
      <alignment horizontal="center" vertical="top" wrapText="1"/>
    </xf>
    <xf numFmtId="49" fontId="26" fillId="0" borderId="95" xfId="5" applyNumberFormat="1" applyFont="1" applyBorder="1" applyAlignment="1">
      <alignment horizontal="center" vertical="top" wrapText="1"/>
    </xf>
    <xf numFmtId="0" fontId="26" fillId="0" borderId="96" xfId="5" applyFont="1" applyBorder="1" applyAlignment="1">
      <alignment horizontal="left" vertical="top" wrapText="1"/>
    </xf>
    <xf numFmtId="0" fontId="26" fillId="0" borderId="96" xfId="5" applyFont="1" applyBorder="1" applyAlignment="1">
      <alignment horizontal="center" vertical="top" wrapText="1"/>
    </xf>
    <xf numFmtId="0" fontId="26" fillId="0" borderId="96" xfId="5" applyFont="1" applyBorder="1" applyAlignment="1">
      <alignment horizontal="center" vertical="center" shrinkToFit="1"/>
    </xf>
    <xf numFmtId="0" fontId="26" fillId="0" borderId="72" xfId="5" applyFont="1" applyBorder="1" applyAlignment="1">
      <alignment vertical="top" wrapText="1"/>
    </xf>
    <xf numFmtId="0" fontId="26" fillId="0" borderId="98" xfId="5" applyFont="1" applyBorder="1" applyAlignment="1">
      <alignment horizontal="center" vertical="center" shrinkToFit="1"/>
    </xf>
    <xf numFmtId="188" fontId="26" fillId="0" borderId="96" xfId="5" applyNumberFormat="1" applyFont="1" applyBorder="1" applyAlignment="1">
      <alignment horizontal="center" vertical="center"/>
    </xf>
    <xf numFmtId="0" fontId="26" fillId="0" borderId="95" xfId="5" applyFont="1" applyBorder="1" applyAlignment="1">
      <alignment horizontal="left" vertical="top" wrapText="1"/>
    </xf>
    <xf numFmtId="0" fontId="26" fillId="0" borderId="97" xfId="5" applyFont="1" applyBorder="1" applyAlignment="1">
      <alignment horizontal="left" vertical="top" wrapText="1"/>
    </xf>
    <xf numFmtId="0" fontId="26" fillId="0" borderId="73" xfId="5" applyFont="1" applyBorder="1" applyAlignment="1">
      <alignment horizontal="left" vertical="top" wrapText="1"/>
    </xf>
    <xf numFmtId="0" fontId="26" fillId="0" borderId="109" xfId="5" applyFont="1" applyBorder="1" applyAlignment="1">
      <alignment horizontal="left" vertical="top" wrapText="1"/>
    </xf>
    <xf numFmtId="0" fontId="26" fillId="0" borderId="95" xfId="5" applyFont="1" applyBorder="1" applyAlignment="1">
      <alignment horizontal="left" vertical="center" shrinkToFit="1"/>
    </xf>
    <xf numFmtId="0" fontId="26" fillId="0" borderId="97" xfId="5" applyFont="1" applyBorder="1" applyAlignment="1">
      <alignment horizontal="left" vertical="center" shrinkToFit="1"/>
    </xf>
    <xf numFmtId="0" fontId="26" fillId="0" borderId="96" xfId="5" applyFont="1" applyBorder="1" applyAlignment="1">
      <alignment horizontal="left" vertical="center" shrinkToFit="1"/>
    </xf>
    <xf numFmtId="177" fontId="26" fillId="0" borderId="95" xfId="5" applyNumberFormat="1" applyFont="1" applyBorder="1" applyAlignment="1">
      <alignment vertical="center" shrinkToFit="1"/>
    </xf>
    <xf numFmtId="177" fontId="26" fillId="0" borderId="97" xfId="5" applyNumberFormat="1" applyFont="1" applyBorder="1" applyAlignment="1">
      <alignment vertical="center" shrinkToFit="1"/>
    </xf>
    <xf numFmtId="177" fontId="26" fillId="0" borderId="96" xfId="5" applyNumberFormat="1" applyFont="1" applyBorder="1" applyAlignment="1">
      <alignment vertical="center" shrinkToFit="1"/>
    </xf>
    <xf numFmtId="0" fontId="26" fillId="0" borderId="109" xfId="5" applyFont="1" applyBorder="1" applyAlignment="1">
      <alignment horizontal="center" vertical="center" shrinkToFit="1"/>
    </xf>
    <xf numFmtId="0" fontId="26" fillId="0" borderId="181" xfId="5" applyFont="1" applyBorder="1" applyAlignment="1">
      <alignment horizontal="left" vertical="top" wrapText="1"/>
    </xf>
    <xf numFmtId="0" fontId="26" fillId="0" borderId="109" xfId="5" applyFont="1" applyBorder="1" applyAlignment="1">
      <alignment horizontal="left" vertical="top" shrinkToFit="1"/>
    </xf>
    <xf numFmtId="0" fontId="26" fillId="0" borderId="101" xfId="5" applyFont="1" applyBorder="1" applyAlignment="1">
      <alignment horizontal="left" vertical="top" shrinkToFit="1"/>
    </xf>
    <xf numFmtId="0" fontId="26" fillId="0" borderId="109" xfId="5" applyFont="1" applyBorder="1" applyAlignment="1">
      <alignment vertical="center" shrinkToFit="1"/>
    </xf>
    <xf numFmtId="181" fontId="26" fillId="0" borderId="96" xfId="5" applyNumberFormat="1" applyFont="1" applyBorder="1" applyAlignment="1">
      <alignment vertical="center" shrinkToFit="1"/>
    </xf>
    <xf numFmtId="0" fontId="26" fillId="0" borderId="119" xfId="5" applyFont="1" applyBorder="1" applyAlignment="1">
      <alignment vertical="center" wrapText="1" shrinkToFit="1"/>
    </xf>
    <xf numFmtId="0" fontId="26" fillId="0" borderId="95" xfId="5" applyFont="1" applyBorder="1" applyAlignment="1">
      <alignment vertical="center" shrinkToFit="1"/>
    </xf>
    <xf numFmtId="182" fontId="26" fillId="0" borderId="104" xfId="5" applyNumberFormat="1" applyFont="1" applyBorder="1" applyAlignment="1">
      <alignment vertical="center" shrinkToFit="1"/>
    </xf>
    <xf numFmtId="181" fontId="26" fillId="0" borderId="105" xfId="5" applyNumberFormat="1" applyFont="1" applyBorder="1" applyAlignment="1">
      <alignment vertical="center" shrinkToFit="1"/>
    </xf>
    <xf numFmtId="182" fontId="26" fillId="0" borderId="119" xfId="5" applyNumberFormat="1" applyFont="1" applyBorder="1" applyAlignment="1">
      <alignment vertical="center" shrinkToFit="1"/>
    </xf>
    <xf numFmtId="0" fontId="26" fillId="0" borderId="83" xfId="5" applyFont="1" applyBorder="1" applyAlignment="1">
      <alignment horizontal="left" vertical="top" wrapText="1"/>
    </xf>
    <xf numFmtId="0" fontId="26" fillId="0" borderId="119" xfId="5" applyFont="1" applyBorder="1" applyAlignment="1">
      <alignment vertical="center" shrinkToFit="1"/>
    </xf>
    <xf numFmtId="177" fontId="26" fillId="0" borderId="97" xfId="5" applyNumberFormat="1" applyFont="1" applyBorder="1" applyAlignment="1">
      <alignment vertical="top" shrinkToFit="1"/>
    </xf>
    <xf numFmtId="177" fontId="26" fillId="0" borderId="82" xfId="5" applyNumberFormat="1" applyFont="1" applyBorder="1" applyAlignment="1">
      <alignment vertical="top" shrinkToFit="1"/>
    </xf>
    <xf numFmtId="0" fontId="26" fillId="0" borderId="110" xfId="5" applyFont="1" applyBorder="1" applyAlignment="1">
      <alignment horizontal="left" vertical="top" wrapText="1"/>
    </xf>
    <xf numFmtId="0" fontId="26" fillId="0" borderId="101" xfId="5" applyFont="1" applyBorder="1" applyAlignment="1">
      <alignment horizontal="left" vertical="top" wrapText="1"/>
    </xf>
    <xf numFmtId="0" fontId="26" fillId="0" borderId="111" xfId="5" applyFont="1" applyBorder="1" applyAlignment="1">
      <alignment horizontal="left" vertical="top" wrapText="1"/>
    </xf>
    <xf numFmtId="0" fontId="26" fillId="0" borderId="112" xfId="5" applyFont="1" applyBorder="1" applyAlignment="1">
      <alignment horizontal="left" vertical="top" wrapText="1"/>
    </xf>
    <xf numFmtId="0" fontId="26" fillId="0" borderId="113" xfId="5" applyFont="1" applyBorder="1" applyAlignment="1">
      <alignment horizontal="left" vertical="top" wrapText="1"/>
    </xf>
    <xf numFmtId="189" fontId="26" fillId="0" borderId="100" xfId="5" applyNumberFormat="1" applyFont="1" applyBorder="1" applyAlignment="1">
      <alignment vertical="center" shrinkToFit="1"/>
    </xf>
    <xf numFmtId="189" fontId="26" fillId="0" borderId="96" xfId="5" applyNumberFormat="1" applyFont="1" applyBorder="1" applyAlignment="1">
      <alignment vertical="center" shrinkToFit="1"/>
    </xf>
    <xf numFmtId="189" fontId="26" fillId="0" borderId="95" xfId="5" applyNumberFormat="1" applyFont="1" applyBorder="1" applyAlignment="1">
      <alignment vertical="center" shrinkToFit="1"/>
    </xf>
    <xf numFmtId="0" fontId="26" fillId="0" borderId="180" xfId="5" applyFont="1" applyBorder="1" applyAlignment="1">
      <alignment horizontal="center" vertical="top" wrapText="1"/>
    </xf>
    <xf numFmtId="0" fontId="26" fillId="0" borderId="104" xfId="5" applyFont="1" applyBorder="1" applyAlignment="1">
      <alignment horizontal="center" vertical="top" wrapText="1"/>
    </xf>
    <xf numFmtId="0" fontId="26" fillId="0" borderId="116" xfId="5" applyFont="1" applyBorder="1" applyAlignment="1">
      <alignment horizontal="center" vertical="top" wrapText="1"/>
    </xf>
    <xf numFmtId="0" fontId="26" fillId="0" borderId="117" xfId="5" applyFont="1" applyBorder="1" applyAlignment="1">
      <alignment horizontal="center" vertical="top" wrapText="1"/>
    </xf>
    <xf numFmtId="0" fontId="26" fillId="0" borderId="99" xfId="5" applyFont="1" applyBorder="1" applyAlignment="1">
      <alignment horizontal="center" vertical="top" wrapText="1"/>
    </xf>
    <xf numFmtId="188" fontId="26" fillId="0" borderId="120" xfId="5" applyNumberFormat="1" applyFont="1" applyBorder="1" applyAlignment="1">
      <alignment horizontal="center" vertical="center"/>
    </xf>
    <xf numFmtId="188" fontId="26" fillId="0" borderId="119" xfId="5" applyNumberFormat="1" applyFont="1" applyBorder="1" applyAlignment="1">
      <alignment horizontal="center" vertical="center"/>
    </xf>
    <xf numFmtId="177" fontId="26" fillId="0" borderId="120" xfId="5" applyNumberFormat="1" applyFont="1" applyBorder="1" applyAlignment="1">
      <alignment horizontal="left" vertical="top"/>
    </xf>
    <xf numFmtId="186" fontId="26" fillId="0" borderId="104" xfId="5" applyNumberFormat="1" applyFont="1" applyBorder="1" applyAlignment="1">
      <alignment vertical="center" shrinkToFit="1"/>
    </xf>
    <xf numFmtId="177" fontId="26" fillId="0" borderId="105" xfId="5" applyNumberFormat="1" applyFont="1" applyBorder="1" applyAlignment="1">
      <alignment horizontal="left" vertical="top"/>
    </xf>
    <xf numFmtId="186" fontId="26" fillId="0" borderId="121" xfId="5" applyNumberFormat="1" applyFont="1" applyBorder="1" applyAlignment="1">
      <alignment vertical="center" shrinkToFit="1"/>
    </xf>
    <xf numFmtId="0" fontId="26" fillId="0" borderId="105" xfId="5" applyFont="1" applyBorder="1" applyAlignment="1">
      <alignment horizontal="center" vertical="top" wrapText="1"/>
    </xf>
    <xf numFmtId="0" fontId="26" fillId="0" borderId="107" xfId="5" applyFont="1" applyBorder="1" applyAlignment="1">
      <alignment horizontal="center" vertical="top" wrapText="1"/>
    </xf>
    <xf numFmtId="49" fontId="26" fillId="0" borderId="182" xfId="5" applyNumberFormat="1" applyFont="1" applyBorder="1" applyAlignment="1">
      <alignment horizontal="center" vertical="top" wrapText="1"/>
    </xf>
    <xf numFmtId="0" fontId="26" fillId="0" borderId="183" xfId="5" applyFont="1" applyBorder="1" applyAlignment="1">
      <alignment horizontal="center" vertical="top" wrapText="1"/>
    </xf>
    <xf numFmtId="0" fontId="26" fillId="0" borderId="183" xfId="5" applyFont="1" applyBorder="1" applyAlignment="1">
      <alignment horizontal="center" vertical="center" shrinkToFit="1"/>
    </xf>
    <xf numFmtId="0" fontId="26" fillId="0" borderId="23" xfId="5" applyFont="1" applyBorder="1" applyAlignment="1">
      <alignment horizontal="center" vertical="top" wrapText="1"/>
    </xf>
    <xf numFmtId="0" fontId="26" fillId="0" borderId="184" xfId="5" applyFont="1" applyBorder="1" applyAlignment="1">
      <alignment horizontal="center" vertical="center" shrinkToFit="1"/>
    </xf>
    <xf numFmtId="188" fontId="26" fillId="0" borderId="183" xfId="5" applyNumberFormat="1" applyFont="1" applyBorder="1" applyAlignment="1">
      <alignment horizontal="center" vertical="center"/>
    </xf>
    <xf numFmtId="0" fontId="26" fillId="0" borderId="182" xfId="5" applyFont="1" applyBorder="1" applyAlignment="1">
      <alignment horizontal="center" vertical="top" wrapText="1"/>
    </xf>
    <xf numFmtId="0" fontId="26" fillId="0" borderId="185" xfId="5" applyFont="1" applyBorder="1" applyAlignment="1">
      <alignment horizontal="center" vertical="top" wrapText="1"/>
    </xf>
    <xf numFmtId="0" fontId="26" fillId="0" borderId="34" xfId="5" applyFont="1" applyBorder="1" applyAlignment="1">
      <alignment horizontal="center" vertical="top" wrapText="1"/>
    </xf>
    <xf numFmtId="0" fontId="26" fillId="0" borderId="186" xfId="5" applyFont="1" applyBorder="1" applyAlignment="1">
      <alignment horizontal="center" vertical="top" wrapText="1"/>
    </xf>
    <xf numFmtId="0" fontId="26" fillId="0" borderId="182" xfId="5" applyFont="1" applyBorder="1" applyAlignment="1">
      <alignment horizontal="center" vertical="center" shrinkToFit="1"/>
    </xf>
    <xf numFmtId="0" fontId="26" fillId="0" borderId="185" xfId="5" applyFont="1" applyBorder="1" applyAlignment="1">
      <alignment horizontal="center" vertical="center" shrinkToFit="1"/>
    </xf>
    <xf numFmtId="177" fontId="26" fillId="0" borderId="182" xfId="5" applyNumberFormat="1" applyFont="1" applyBorder="1" applyAlignment="1">
      <alignment horizontal="center" vertical="center" shrinkToFit="1"/>
    </xf>
    <xf numFmtId="177" fontId="26" fillId="0" borderId="185" xfId="5" applyNumberFormat="1" applyFont="1" applyBorder="1" applyAlignment="1">
      <alignment horizontal="center" vertical="center" shrinkToFit="1"/>
    </xf>
    <xf numFmtId="177" fontId="26" fillId="0" borderId="183" xfId="5" applyNumberFormat="1" applyFont="1" applyBorder="1" applyAlignment="1">
      <alignment horizontal="center" vertical="center" shrinkToFit="1"/>
    </xf>
    <xf numFmtId="0" fontId="26" fillId="0" borderId="186" xfId="5" applyFont="1" applyBorder="1" applyAlignment="1">
      <alignment horizontal="center" vertical="center" shrinkToFit="1"/>
    </xf>
    <xf numFmtId="0" fontId="26" fillId="0" borderId="187" xfId="5" applyFont="1" applyBorder="1" applyAlignment="1">
      <alignment horizontal="center" vertical="top" wrapText="1"/>
    </xf>
    <xf numFmtId="0" fontId="26" fillId="0" borderId="186" xfId="5" applyFont="1" applyBorder="1" applyAlignment="1">
      <alignment horizontal="center" vertical="top" shrinkToFit="1"/>
    </xf>
    <xf numFmtId="0" fontId="26" fillId="0" borderId="188" xfId="5" applyFont="1" applyBorder="1" applyAlignment="1">
      <alignment horizontal="center" vertical="top" shrinkToFit="1"/>
    </xf>
    <xf numFmtId="181" fontId="26" fillId="0" borderId="183" xfId="5" applyNumberFormat="1" applyFont="1" applyBorder="1" applyAlignment="1">
      <alignment horizontal="center" vertical="center" shrinkToFit="1"/>
    </xf>
    <xf numFmtId="0" fontId="26" fillId="0" borderId="189" xfId="5" applyFont="1" applyBorder="1" applyAlignment="1">
      <alignment horizontal="center" vertical="center" wrapText="1" shrinkToFit="1"/>
    </xf>
    <xf numFmtId="182" fontId="26" fillId="0" borderId="190" xfId="5" applyNumberFormat="1" applyFont="1" applyBorder="1" applyAlignment="1">
      <alignment horizontal="center" vertical="center" shrinkToFit="1"/>
    </xf>
    <xf numFmtId="181" fontId="26" fillId="0" borderId="191" xfId="5" applyNumberFormat="1" applyFont="1" applyBorder="1" applyAlignment="1">
      <alignment horizontal="center" vertical="center" shrinkToFit="1"/>
    </xf>
    <xf numFmtId="182" fontId="26" fillId="0" borderId="189" xfId="5" applyNumberFormat="1" applyFont="1" applyBorder="1" applyAlignment="1">
      <alignment horizontal="center" vertical="center" shrinkToFit="1"/>
    </xf>
    <xf numFmtId="0" fontId="26" fillId="0" borderId="192" xfId="5" applyFont="1" applyBorder="1" applyAlignment="1">
      <alignment horizontal="center" vertical="top" wrapText="1"/>
    </xf>
    <xf numFmtId="0" fontId="26" fillId="0" borderId="189" xfId="5" applyFont="1" applyBorder="1" applyAlignment="1">
      <alignment horizontal="center" vertical="center" shrinkToFit="1"/>
    </xf>
    <xf numFmtId="177" fontId="26" fillId="0" borderId="185" xfId="5" applyNumberFormat="1" applyFont="1" applyBorder="1" applyAlignment="1">
      <alignment horizontal="center" vertical="top" shrinkToFit="1"/>
    </xf>
    <xf numFmtId="177" fontId="26" fillId="0" borderId="193" xfId="5" applyNumberFormat="1" applyFont="1" applyBorder="1" applyAlignment="1">
      <alignment horizontal="center" vertical="top" shrinkToFit="1"/>
    </xf>
    <xf numFmtId="0" fontId="26" fillId="0" borderId="194" xfId="5" applyFont="1" applyBorder="1" applyAlignment="1">
      <alignment horizontal="center" vertical="top" wrapText="1"/>
    </xf>
    <xf numFmtId="0" fontId="26" fillId="0" borderId="188" xfId="5" applyFont="1" applyBorder="1" applyAlignment="1">
      <alignment horizontal="center" vertical="top" wrapText="1"/>
    </xf>
    <xf numFmtId="0" fontId="26" fillId="0" borderId="195" xfId="5" applyFont="1" applyBorder="1" applyAlignment="1">
      <alignment horizontal="center" vertical="top" wrapText="1"/>
    </xf>
    <xf numFmtId="0" fontId="26" fillId="0" borderId="196" xfId="5" applyFont="1" applyBorder="1" applyAlignment="1">
      <alignment horizontal="center" vertical="top" wrapText="1"/>
    </xf>
    <xf numFmtId="0" fontId="26" fillId="0" borderId="197" xfId="5" applyFont="1" applyBorder="1" applyAlignment="1">
      <alignment horizontal="center" vertical="top" wrapText="1"/>
    </xf>
    <xf numFmtId="189" fontId="26" fillId="0" borderId="198" xfId="5" applyNumberFormat="1" applyFont="1" applyBorder="1" applyAlignment="1">
      <alignment horizontal="center" vertical="center" shrinkToFit="1"/>
    </xf>
    <xf numFmtId="189" fontId="26" fillId="0" borderId="183" xfId="5" applyNumberFormat="1" applyFont="1" applyBorder="1" applyAlignment="1">
      <alignment horizontal="center" vertical="center" shrinkToFit="1"/>
    </xf>
    <xf numFmtId="189" fontId="26" fillId="0" borderId="182" xfId="5" applyNumberFormat="1" applyFont="1" applyBorder="1" applyAlignment="1">
      <alignment horizontal="center" vertical="center" shrinkToFit="1"/>
    </xf>
    <xf numFmtId="0" fontId="26" fillId="0" borderId="199" xfId="5" applyFont="1" applyBorder="1" applyAlignment="1">
      <alignment horizontal="center" vertical="top" wrapText="1"/>
    </xf>
    <xf numFmtId="0" fontId="26" fillId="0" borderId="190" xfId="5" applyFont="1" applyBorder="1" applyAlignment="1">
      <alignment horizontal="center" vertical="top" wrapText="1"/>
    </xf>
    <xf numFmtId="0" fontId="26" fillId="0" borderId="200" xfId="5" applyFont="1" applyBorder="1" applyAlignment="1">
      <alignment horizontal="center" vertical="top" wrapText="1"/>
    </xf>
    <xf numFmtId="0" fontId="26" fillId="0" borderId="201" xfId="5" applyFont="1" applyBorder="1" applyAlignment="1">
      <alignment horizontal="center" vertical="top" wrapText="1"/>
    </xf>
    <xf numFmtId="0" fontId="26" fillId="0" borderId="202" xfId="5" applyFont="1" applyBorder="1" applyAlignment="1">
      <alignment horizontal="center" vertical="top" wrapText="1"/>
    </xf>
    <xf numFmtId="188" fontId="26" fillId="0" borderId="203" xfId="5" applyNumberFormat="1" applyFont="1" applyBorder="1" applyAlignment="1">
      <alignment horizontal="center" vertical="center"/>
    </xf>
    <xf numFmtId="188" fontId="26" fillId="0" borderId="189" xfId="5" applyNumberFormat="1" applyFont="1" applyBorder="1" applyAlignment="1">
      <alignment horizontal="center" vertical="center"/>
    </xf>
    <xf numFmtId="177" fontId="26" fillId="0" borderId="203" xfId="5" applyNumberFormat="1" applyFont="1" applyBorder="1" applyAlignment="1">
      <alignment horizontal="center" vertical="top"/>
    </xf>
    <xf numFmtId="186" fontId="26" fillId="0" borderId="190" xfId="5" applyNumberFormat="1" applyFont="1" applyBorder="1" applyAlignment="1">
      <alignment horizontal="center" vertical="center" shrinkToFit="1"/>
    </xf>
    <xf numFmtId="177" fontId="26" fillId="0" borderId="191" xfId="5" applyNumberFormat="1" applyFont="1" applyBorder="1" applyAlignment="1">
      <alignment horizontal="center" vertical="top"/>
    </xf>
    <xf numFmtId="186" fontId="26" fillId="0" borderId="204" xfId="5" applyNumberFormat="1" applyFont="1" applyBorder="1" applyAlignment="1">
      <alignment horizontal="center" vertical="center" shrinkToFit="1"/>
    </xf>
    <xf numFmtId="0" fontId="26" fillId="0" borderId="191" xfId="5" applyFont="1" applyBorder="1" applyAlignment="1">
      <alignment horizontal="center" vertical="top" wrapText="1"/>
    </xf>
    <xf numFmtId="0" fontId="26" fillId="0" borderId="205" xfId="5" applyFont="1" applyBorder="1" applyAlignment="1">
      <alignment horizontal="center" vertical="top" wrapText="1"/>
    </xf>
    <xf numFmtId="49" fontId="26" fillId="0" borderId="206" xfId="5" applyNumberFormat="1" applyFont="1" applyBorder="1" applyAlignment="1">
      <alignment horizontal="center" vertical="top" wrapText="1"/>
    </xf>
    <xf numFmtId="0" fontId="26" fillId="0" borderId="207" xfId="5" applyFont="1" applyBorder="1" applyAlignment="1">
      <alignment horizontal="center" vertical="top" wrapText="1"/>
    </xf>
    <xf numFmtId="0" fontId="26" fillId="0" borderId="207" xfId="5" applyFont="1" applyBorder="1" applyAlignment="1">
      <alignment horizontal="center" vertical="center" shrinkToFit="1"/>
    </xf>
    <xf numFmtId="0" fontId="26" fillId="0" borderId="30" xfId="5" applyFont="1" applyBorder="1" applyAlignment="1">
      <alignment horizontal="center" vertical="top" wrapText="1"/>
    </xf>
    <xf numFmtId="0" fontId="26" fillId="0" borderId="208" xfId="5" applyFont="1" applyBorder="1" applyAlignment="1">
      <alignment horizontal="center" vertical="center" shrinkToFit="1"/>
    </xf>
    <xf numFmtId="188" fontId="26" fillId="0" borderId="207" xfId="5" applyNumberFormat="1" applyFont="1" applyBorder="1" applyAlignment="1">
      <alignment horizontal="center" vertical="center"/>
    </xf>
    <xf numFmtId="0" fontId="26" fillId="0" borderId="206" xfId="5" applyFont="1" applyBorder="1" applyAlignment="1">
      <alignment horizontal="center" vertical="top" wrapText="1"/>
    </xf>
    <xf numFmtId="0" fontId="26" fillId="0" borderId="209" xfId="5" applyFont="1" applyBorder="1" applyAlignment="1">
      <alignment horizontal="center" vertical="top" wrapText="1"/>
    </xf>
    <xf numFmtId="0" fontId="26" fillId="0" borderId="31" xfId="5" applyFont="1" applyBorder="1" applyAlignment="1">
      <alignment horizontal="center" vertical="top" wrapText="1"/>
    </xf>
    <xf numFmtId="0" fontId="26" fillId="0" borderId="210" xfId="5" applyFont="1" applyBorder="1" applyAlignment="1">
      <alignment horizontal="center" vertical="top" wrapText="1"/>
    </xf>
    <xf numFmtId="0" fontId="26" fillId="0" borderId="206" xfId="5" applyFont="1" applyBorder="1" applyAlignment="1">
      <alignment horizontal="center" vertical="center" shrinkToFit="1"/>
    </xf>
    <xf numFmtId="0" fontId="26" fillId="0" borderId="209" xfId="5" applyFont="1" applyBorder="1" applyAlignment="1">
      <alignment horizontal="center" vertical="center" shrinkToFit="1"/>
    </xf>
    <xf numFmtId="177" fontId="26" fillId="0" borderId="206" xfId="5" applyNumberFormat="1" applyFont="1" applyBorder="1" applyAlignment="1">
      <alignment horizontal="center" vertical="center" shrinkToFit="1"/>
    </xf>
    <xf numFmtId="177" fontId="26" fillId="0" borderId="209" xfId="5" applyNumberFormat="1" applyFont="1" applyBorder="1" applyAlignment="1">
      <alignment horizontal="center" vertical="center" shrinkToFit="1"/>
    </xf>
    <xf numFmtId="177" fontId="26" fillId="0" borderId="207" xfId="5" applyNumberFormat="1" applyFont="1" applyBorder="1" applyAlignment="1">
      <alignment horizontal="center" vertical="center" shrinkToFit="1"/>
    </xf>
    <xf numFmtId="0" fontId="26" fillId="0" borderId="210" xfId="5" applyFont="1" applyBorder="1" applyAlignment="1">
      <alignment horizontal="center" vertical="center" shrinkToFit="1"/>
    </xf>
    <xf numFmtId="0" fontId="26" fillId="0" borderId="211" xfId="5" applyFont="1" applyBorder="1" applyAlignment="1">
      <alignment horizontal="center" vertical="top" wrapText="1"/>
    </xf>
    <xf numFmtId="0" fontId="26" fillId="0" borderId="210" xfId="5" applyFont="1" applyBorder="1" applyAlignment="1">
      <alignment horizontal="center" vertical="top" shrinkToFit="1"/>
    </xf>
    <xf numFmtId="0" fontId="26" fillId="0" borderId="212" xfId="5" applyFont="1" applyBorder="1" applyAlignment="1">
      <alignment horizontal="center" vertical="top" shrinkToFit="1"/>
    </xf>
    <xf numFmtId="181" fontId="26" fillId="0" borderId="207" xfId="5" applyNumberFormat="1" applyFont="1" applyBorder="1" applyAlignment="1">
      <alignment horizontal="center" vertical="center" shrinkToFit="1"/>
    </xf>
    <xf numFmtId="0" fontId="26" fillId="0" borderId="213" xfId="5" applyFont="1" applyBorder="1" applyAlignment="1">
      <alignment horizontal="center" vertical="center" wrapText="1" shrinkToFit="1"/>
    </xf>
    <xf numFmtId="182" fontId="26" fillId="0" borderId="214" xfId="5" applyNumberFormat="1" applyFont="1" applyBorder="1" applyAlignment="1">
      <alignment horizontal="center" vertical="center" shrinkToFit="1"/>
    </xf>
    <xf numFmtId="182" fontId="26" fillId="0" borderId="213" xfId="5" applyNumberFormat="1" applyFont="1" applyBorder="1" applyAlignment="1">
      <alignment horizontal="center" vertical="center" shrinkToFit="1"/>
    </xf>
    <xf numFmtId="0" fontId="26" fillId="0" borderId="215" xfId="5" applyFont="1" applyBorder="1" applyAlignment="1">
      <alignment horizontal="center" vertical="top" wrapText="1"/>
    </xf>
    <xf numFmtId="0" fontId="26" fillId="0" borderId="213" xfId="5" applyFont="1" applyBorder="1" applyAlignment="1">
      <alignment horizontal="center" vertical="center" shrinkToFit="1"/>
    </xf>
    <xf numFmtId="0" fontId="26" fillId="0" borderId="216" xfId="5" applyFont="1" applyBorder="1" applyAlignment="1">
      <alignment horizontal="center" vertical="top" wrapText="1"/>
    </xf>
    <xf numFmtId="177" fontId="26" fillId="0" borderId="209" xfId="5" applyNumberFormat="1" applyFont="1" applyBorder="1" applyAlignment="1">
      <alignment horizontal="center" vertical="top" shrinkToFit="1"/>
    </xf>
    <xf numFmtId="177" fontId="26" fillId="0" borderId="217" xfId="5" applyNumberFormat="1" applyFont="1" applyBorder="1" applyAlignment="1">
      <alignment horizontal="center" vertical="top" shrinkToFit="1"/>
    </xf>
    <xf numFmtId="0" fontId="26" fillId="0" borderId="218" xfId="5" applyFont="1" applyBorder="1" applyAlignment="1">
      <alignment horizontal="center" vertical="top" wrapText="1"/>
    </xf>
    <xf numFmtId="0" fontId="26" fillId="0" borderId="212" xfId="5" applyFont="1" applyBorder="1" applyAlignment="1">
      <alignment horizontal="center" vertical="top" wrapText="1"/>
    </xf>
    <xf numFmtId="0" fontId="26" fillId="0" borderId="219" xfId="5" applyFont="1" applyBorder="1" applyAlignment="1">
      <alignment horizontal="center" vertical="top" wrapText="1"/>
    </xf>
    <xf numFmtId="0" fontId="26" fillId="0" borderId="220" xfId="5" applyFont="1" applyBorder="1" applyAlignment="1">
      <alignment horizontal="center" vertical="top" wrapText="1"/>
    </xf>
    <xf numFmtId="0" fontId="26" fillId="0" borderId="221" xfId="5" applyFont="1" applyBorder="1" applyAlignment="1">
      <alignment horizontal="center" vertical="top" wrapText="1"/>
    </xf>
    <xf numFmtId="189" fontId="26" fillId="0" borderId="216" xfId="5" applyNumberFormat="1" applyFont="1" applyBorder="1" applyAlignment="1">
      <alignment horizontal="center" vertical="center" shrinkToFit="1"/>
    </xf>
    <xf numFmtId="189" fontId="26" fillId="0" borderId="207" xfId="5" applyNumberFormat="1" applyFont="1" applyBorder="1" applyAlignment="1">
      <alignment horizontal="center" vertical="center" shrinkToFit="1"/>
    </xf>
    <xf numFmtId="189" fontId="26" fillId="0" borderId="206" xfId="5" applyNumberFormat="1" applyFont="1" applyBorder="1" applyAlignment="1">
      <alignment horizontal="center" vertical="center" shrinkToFit="1"/>
    </xf>
    <xf numFmtId="0" fontId="26" fillId="0" borderId="222" xfId="5" applyFont="1" applyBorder="1" applyAlignment="1">
      <alignment horizontal="center" vertical="top" wrapText="1"/>
    </xf>
    <xf numFmtId="0" fontId="26" fillId="0" borderId="214" xfId="5" applyFont="1" applyBorder="1" applyAlignment="1">
      <alignment horizontal="center" vertical="top" wrapText="1"/>
    </xf>
    <xf numFmtId="0" fontId="26" fillId="0" borderId="223" xfId="5" applyFont="1" applyBorder="1" applyAlignment="1">
      <alignment horizontal="center" vertical="top" wrapText="1"/>
    </xf>
    <xf numFmtId="0" fontId="26" fillId="0" borderId="224" xfId="5" applyFont="1" applyBorder="1" applyAlignment="1">
      <alignment horizontal="center" vertical="top" wrapText="1"/>
    </xf>
    <xf numFmtId="0" fontId="26" fillId="0" borderId="225" xfId="5" applyFont="1" applyBorder="1" applyAlignment="1">
      <alignment horizontal="center" vertical="top" wrapText="1"/>
    </xf>
    <xf numFmtId="188" fontId="26" fillId="0" borderId="226" xfId="5" applyNumberFormat="1" applyFont="1" applyBorder="1" applyAlignment="1">
      <alignment horizontal="center" vertical="center"/>
    </xf>
    <xf numFmtId="188" fontId="26" fillId="0" borderId="213" xfId="5" applyNumberFormat="1" applyFont="1" applyBorder="1" applyAlignment="1">
      <alignment horizontal="center" vertical="center"/>
    </xf>
    <xf numFmtId="177" fontId="26" fillId="0" borderId="226" xfId="5" applyNumberFormat="1" applyFont="1" applyBorder="1" applyAlignment="1">
      <alignment horizontal="center" vertical="top"/>
    </xf>
    <xf numFmtId="186" fontId="26" fillId="0" borderId="214" xfId="5" applyNumberFormat="1" applyFont="1" applyBorder="1" applyAlignment="1">
      <alignment horizontal="center" vertical="center" shrinkToFit="1"/>
    </xf>
    <xf numFmtId="177" fontId="26" fillId="0" borderId="227" xfId="5" applyNumberFormat="1" applyFont="1" applyBorder="1" applyAlignment="1">
      <alignment horizontal="center" vertical="top"/>
    </xf>
    <xf numFmtId="186" fontId="26" fillId="0" borderId="228" xfId="5" applyNumberFormat="1" applyFont="1" applyBorder="1" applyAlignment="1">
      <alignment horizontal="center" vertical="center" shrinkToFit="1"/>
    </xf>
    <xf numFmtId="0" fontId="26" fillId="0" borderId="227" xfId="5" applyFont="1" applyBorder="1" applyAlignment="1">
      <alignment horizontal="center" vertical="top" wrapText="1"/>
    </xf>
    <xf numFmtId="0" fontId="26" fillId="0" borderId="229" xfId="5" applyFont="1" applyBorder="1" applyAlignment="1">
      <alignment horizontal="center" vertical="top" wrapText="1"/>
    </xf>
    <xf numFmtId="0" fontId="45" fillId="0" borderId="0" xfId="5" applyFont="1" applyAlignment="1">
      <alignment horizontal="left" vertical="top" wrapText="1"/>
    </xf>
    <xf numFmtId="49" fontId="45" fillId="9" borderId="230" xfId="5" applyNumberFormat="1" applyFont="1" applyFill="1" applyBorder="1" applyAlignment="1">
      <alignment horizontal="center" vertical="center" wrapText="1"/>
    </xf>
    <xf numFmtId="0" fontId="45" fillId="9" borderId="174" xfId="5" applyFont="1" applyFill="1" applyBorder="1" applyAlignment="1">
      <alignment horizontal="center" vertical="center" wrapText="1"/>
    </xf>
    <xf numFmtId="0" fontId="45" fillId="9" borderId="153" xfId="5" applyFont="1" applyFill="1" applyBorder="1" applyAlignment="1">
      <alignment horizontal="center" vertical="top" wrapText="1"/>
    </xf>
    <xf numFmtId="0" fontId="45" fillId="9" borderId="174" xfId="5" applyFont="1" applyFill="1" applyBorder="1" applyAlignment="1">
      <alignment horizontal="center" vertical="center"/>
    </xf>
    <xf numFmtId="0" fontId="45" fillId="9" borderId="24" xfId="5" applyFont="1" applyFill="1" applyBorder="1" applyAlignment="1">
      <alignment horizontal="center" vertical="top" wrapText="1"/>
    </xf>
    <xf numFmtId="0" fontId="45" fillId="9" borderId="231" xfId="5" applyFont="1" applyFill="1" applyBorder="1" applyAlignment="1">
      <alignment horizontal="left" vertical="top" wrapText="1"/>
    </xf>
    <xf numFmtId="0" fontId="45" fillId="9" borderId="174" xfId="5" applyFont="1" applyFill="1" applyBorder="1" applyAlignment="1">
      <alignment horizontal="left" vertical="top" wrapText="1"/>
    </xf>
    <xf numFmtId="0" fontId="45" fillId="9" borderId="230" xfId="5" applyFont="1" applyFill="1" applyBorder="1" applyAlignment="1">
      <alignment horizontal="left" vertical="top" wrapText="1"/>
    </xf>
    <xf numFmtId="0" fontId="45" fillId="9" borderId="153" xfId="5" applyFont="1" applyFill="1" applyBorder="1" applyAlignment="1">
      <alignment horizontal="left" vertical="top" wrapText="1"/>
    </xf>
    <xf numFmtId="0" fontId="45" fillId="9" borderId="0" xfId="5" applyFont="1" applyFill="1" applyAlignment="1">
      <alignment horizontal="left" vertical="top" wrapText="1"/>
    </xf>
    <xf numFmtId="0" fontId="45" fillId="9" borderId="232" xfId="5" applyFont="1" applyFill="1" applyBorder="1" applyAlignment="1">
      <alignment horizontal="left" vertical="top" wrapText="1"/>
    </xf>
    <xf numFmtId="0" fontId="45" fillId="9" borderId="154" xfId="5" applyFont="1" applyFill="1" applyBorder="1" applyAlignment="1">
      <alignment horizontal="left" vertical="top" wrapText="1"/>
    </xf>
    <xf numFmtId="0" fontId="45" fillId="9" borderId="233" xfId="5" applyFont="1" applyFill="1" applyBorder="1" applyAlignment="1">
      <alignment horizontal="left" vertical="top" wrapText="1"/>
    </xf>
    <xf numFmtId="0" fontId="45" fillId="9" borderId="233" xfId="5" applyFont="1" applyFill="1" applyBorder="1" applyAlignment="1">
      <alignment horizontal="left" vertical="top"/>
    </xf>
    <xf numFmtId="0" fontId="45" fillId="9" borderId="153" xfId="5" applyFont="1" applyFill="1" applyBorder="1" applyAlignment="1">
      <alignment horizontal="left" vertical="top"/>
    </xf>
    <xf numFmtId="0" fontId="45" fillId="9" borderId="154" xfId="5" applyFont="1" applyFill="1" applyBorder="1" applyAlignment="1">
      <alignment horizontal="left" vertical="top"/>
    </xf>
    <xf numFmtId="177" fontId="45" fillId="9" borderId="233" xfId="5" applyNumberFormat="1" applyFont="1" applyFill="1" applyBorder="1" applyAlignment="1">
      <alignment horizontal="left" vertical="top" wrapText="1"/>
    </xf>
    <xf numFmtId="177" fontId="45" fillId="9" borderId="153" xfId="5" applyNumberFormat="1" applyFont="1" applyFill="1" applyBorder="1" applyAlignment="1">
      <alignment horizontal="left" vertical="top" wrapText="1"/>
    </xf>
    <xf numFmtId="177" fontId="45" fillId="9" borderId="174" xfId="5" applyNumberFormat="1" applyFont="1" applyFill="1" applyBorder="1" applyAlignment="1">
      <alignment horizontal="left" vertical="top" wrapText="1"/>
    </xf>
    <xf numFmtId="0" fontId="45" fillId="9" borderId="234" xfId="5" applyFont="1" applyFill="1" applyBorder="1" applyAlignment="1">
      <alignment horizontal="left" vertical="top" wrapText="1"/>
    </xf>
    <xf numFmtId="0" fontId="45" fillId="9" borderId="152" xfId="5" applyFont="1" applyFill="1" applyBorder="1" applyAlignment="1">
      <alignment horizontal="left" vertical="top" wrapText="1"/>
    </xf>
    <xf numFmtId="0" fontId="45" fillId="9" borderId="235" xfId="5" applyFont="1" applyFill="1" applyBorder="1" applyAlignment="1">
      <alignment horizontal="left" vertical="top" wrapText="1"/>
    </xf>
    <xf numFmtId="0" fontId="45" fillId="9" borderId="236" xfId="5" applyFont="1" applyFill="1" applyBorder="1" applyAlignment="1">
      <alignment horizontal="left" vertical="top" wrapText="1"/>
    </xf>
    <xf numFmtId="0" fontId="45" fillId="9" borderId="237" xfId="5" applyFont="1" applyFill="1" applyBorder="1" applyAlignment="1">
      <alignment horizontal="left" vertical="top" wrapText="1"/>
    </xf>
    <xf numFmtId="0" fontId="45" fillId="9" borderId="136" xfId="5" applyFont="1" applyFill="1" applyBorder="1" applyAlignment="1">
      <alignment horizontal="left" vertical="top" wrapText="1"/>
    </xf>
    <xf numFmtId="0" fontId="45" fillId="9" borderId="24" xfId="5" applyFont="1" applyFill="1" applyBorder="1" applyAlignment="1">
      <alignment horizontal="left" vertical="top" wrapText="1"/>
    </xf>
    <xf numFmtId="0" fontId="45" fillId="9" borderId="137" xfId="5" applyFont="1" applyFill="1" applyBorder="1" applyAlignment="1">
      <alignment horizontal="left" vertical="top" wrapText="1"/>
    </xf>
    <xf numFmtId="0" fontId="45" fillId="9" borderId="138" xfId="5" applyFont="1" applyFill="1" applyBorder="1" applyAlignment="1">
      <alignment horizontal="left" vertical="top" wrapText="1"/>
    </xf>
    <xf numFmtId="0" fontId="45" fillId="9" borderId="131" xfId="5" applyFont="1" applyFill="1" applyBorder="1" applyAlignment="1">
      <alignment horizontal="left" vertical="top" wrapText="1"/>
    </xf>
    <xf numFmtId="0" fontId="45" fillId="9" borderId="139" xfId="5" applyFont="1" applyFill="1" applyBorder="1" applyAlignment="1">
      <alignment horizontal="left" vertical="top" wrapText="1"/>
    </xf>
    <xf numFmtId="0" fontId="45" fillId="9" borderId="140" xfId="5" applyFont="1" applyFill="1" applyBorder="1" applyAlignment="1">
      <alignment horizontal="left" vertical="top" wrapText="1"/>
    </xf>
    <xf numFmtId="0" fontId="45" fillId="9" borderId="141" xfId="5" applyFont="1" applyFill="1" applyBorder="1" applyAlignment="1">
      <alignment horizontal="left" vertical="top" wrapText="1"/>
    </xf>
    <xf numFmtId="0" fontId="45" fillId="9" borderId="125" xfId="5" applyFont="1" applyFill="1" applyBorder="1" applyAlignment="1">
      <alignment horizontal="left" vertical="top" wrapText="1"/>
    </xf>
    <xf numFmtId="0" fontId="45" fillId="9" borderId="238" xfId="5" applyFont="1" applyFill="1" applyBorder="1" applyAlignment="1">
      <alignment horizontal="center" vertical="top" wrapText="1"/>
    </xf>
    <xf numFmtId="0" fontId="45" fillId="9" borderId="236" xfId="5" applyFont="1" applyFill="1" applyBorder="1" applyAlignment="1">
      <alignment horizontal="center" vertical="top" wrapText="1"/>
    </xf>
    <xf numFmtId="0" fontId="45" fillId="9" borderId="174" xfId="5" applyFont="1" applyFill="1" applyBorder="1" applyAlignment="1">
      <alignment horizontal="center" vertical="top" wrapText="1"/>
    </xf>
    <xf numFmtId="0" fontId="45" fillId="9" borderId="239" xfId="5" applyFont="1" applyFill="1" applyBorder="1" applyAlignment="1">
      <alignment horizontal="center" vertical="top" wrapText="1"/>
    </xf>
    <xf numFmtId="0" fontId="45" fillId="9" borderId="240" xfId="5" applyFont="1" applyFill="1" applyBorder="1" applyAlignment="1">
      <alignment horizontal="center" vertical="top" wrapText="1"/>
    </xf>
    <xf numFmtId="0" fontId="45" fillId="9" borderId="154" xfId="5" applyFont="1" applyFill="1" applyBorder="1" applyAlignment="1">
      <alignment horizontal="center" vertical="top" wrapText="1"/>
    </xf>
    <xf numFmtId="0" fontId="45" fillId="9" borderId="241" xfId="5" applyFont="1" applyFill="1" applyBorder="1" applyAlignment="1">
      <alignment horizontal="left" vertical="top" wrapText="1"/>
    </xf>
    <xf numFmtId="0" fontId="45" fillId="9" borderId="146" xfId="5" applyFont="1" applyFill="1" applyBorder="1" applyAlignment="1">
      <alignment horizontal="center" vertical="top" wrapText="1"/>
    </xf>
    <xf numFmtId="186" fontId="45" fillId="9" borderId="134" xfId="5" applyNumberFormat="1" applyFont="1" applyFill="1" applyBorder="1" applyAlignment="1">
      <alignment horizontal="left" vertical="top" wrapText="1"/>
    </xf>
    <xf numFmtId="0" fontId="45" fillId="9" borderId="147" xfId="5" applyFont="1" applyFill="1" applyBorder="1" applyAlignment="1">
      <alignment horizontal="center" vertical="top" wrapText="1"/>
    </xf>
    <xf numFmtId="186" fontId="45" fillId="9" borderId="148" xfId="5" applyNumberFormat="1" applyFont="1" applyFill="1" applyBorder="1" applyAlignment="1">
      <alignment horizontal="left" vertical="top" wrapText="1"/>
    </xf>
    <xf numFmtId="0" fontId="45" fillId="9" borderId="78" xfId="5" applyFont="1" applyFill="1" applyBorder="1" applyAlignment="1">
      <alignment horizontal="left" vertical="top" wrapText="1"/>
    </xf>
    <xf numFmtId="0" fontId="45" fillId="9" borderId="128" xfId="5" applyFont="1" applyFill="1" applyBorder="1" applyAlignment="1">
      <alignment horizontal="left" vertical="top" wrapText="1"/>
    </xf>
    <xf numFmtId="0" fontId="45" fillId="9" borderId="147" xfId="5" applyFont="1" applyFill="1" applyBorder="1" applyAlignment="1">
      <alignment horizontal="left" vertical="top" wrapText="1"/>
    </xf>
    <xf numFmtId="0" fontId="45" fillId="9" borderId="149" xfId="5" applyFont="1" applyFill="1" applyBorder="1" applyAlignment="1">
      <alignment horizontal="center" vertical="top" wrapText="1"/>
    </xf>
    <xf numFmtId="0" fontId="48" fillId="0" borderId="0" xfId="5" applyFont="1" applyAlignment="1">
      <alignment horizontal="left" vertical="top" wrapText="1"/>
    </xf>
    <xf numFmtId="0" fontId="45" fillId="9" borderId="134" xfId="5" applyFont="1" applyFill="1" applyBorder="1" applyAlignment="1">
      <alignment horizontal="center" vertical="top" wrapText="1"/>
    </xf>
    <xf numFmtId="49" fontId="26" fillId="0" borderId="156" xfId="5" applyNumberFormat="1" applyFont="1" applyBorder="1" applyAlignment="1">
      <alignment horizontal="center" vertical="center" wrapText="1"/>
    </xf>
    <xf numFmtId="0" fontId="26" fillId="0" borderId="69" xfId="5" applyFont="1" applyBorder="1" applyAlignment="1">
      <alignment vertical="center" wrapText="1"/>
    </xf>
    <xf numFmtId="0" fontId="26" fillId="0" borderId="155" xfId="5" applyFont="1" applyBorder="1" applyAlignment="1">
      <alignment horizontal="center" vertical="center" shrinkToFit="1"/>
    </xf>
    <xf numFmtId="0" fontId="26" fillId="0" borderId="156" xfId="5" applyFont="1" applyBorder="1" applyAlignment="1">
      <alignment horizontal="left" vertical="top" wrapText="1"/>
    </xf>
    <xf numFmtId="0" fontId="26" fillId="0" borderId="157" xfId="5" applyFont="1" applyBorder="1" applyAlignment="1">
      <alignment horizontal="left" vertical="top" wrapText="1"/>
    </xf>
    <xf numFmtId="0" fontId="26" fillId="0" borderId="70" xfId="5" applyFont="1" applyBorder="1" applyAlignment="1">
      <alignment horizontal="left" vertical="top" wrapText="1"/>
    </xf>
    <xf numFmtId="0" fontId="26" fillId="0" borderId="166" xfId="5" applyFont="1" applyBorder="1" applyAlignment="1">
      <alignment horizontal="left" vertical="top" wrapText="1"/>
    </xf>
    <xf numFmtId="0" fontId="26" fillId="0" borderId="92" xfId="5" applyFont="1" applyBorder="1" applyAlignment="1">
      <alignment horizontal="left" vertical="top" wrapText="1"/>
    </xf>
    <xf numFmtId="0" fontId="26" fillId="0" borderId="156" xfId="5" applyFont="1" applyBorder="1" applyAlignment="1">
      <alignment horizontal="left" vertical="center" shrinkToFit="1"/>
    </xf>
    <xf numFmtId="0" fontId="26" fillId="0" borderId="157" xfId="5" applyFont="1" applyBorder="1" applyAlignment="1">
      <alignment horizontal="left" vertical="center" shrinkToFit="1"/>
    </xf>
    <xf numFmtId="0" fontId="26" fillId="0" borderId="92" xfId="5" applyFont="1" applyBorder="1" applyAlignment="1">
      <alignment horizontal="left" vertical="center" shrinkToFit="1"/>
    </xf>
    <xf numFmtId="177" fontId="26" fillId="0" borderId="156" xfId="5" applyNumberFormat="1" applyFont="1" applyBorder="1" applyAlignment="1">
      <alignment vertical="center" shrinkToFit="1"/>
    </xf>
    <xf numFmtId="177" fontId="26" fillId="0" borderId="157" xfId="5" applyNumberFormat="1" applyFont="1" applyBorder="1" applyAlignment="1">
      <alignment vertical="center" shrinkToFit="1"/>
    </xf>
    <xf numFmtId="177" fontId="26" fillId="0" borderId="92" xfId="5" applyNumberFormat="1" applyFont="1" applyBorder="1" applyAlignment="1">
      <alignment vertical="center" shrinkToFit="1"/>
    </xf>
    <xf numFmtId="0" fontId="26" fillId="0" borderId="85" xfId="5" applyFont="1" applyBorder="1" applyAlignment="1">
      <alignment horizontal="left" vertical="top" wrapText="1"/>
    </xf>
    <xf numFmtId="0" fontId="26" fillId="0" borderId="166" xfId="5" applyFont="1" applyBorder="1" applyAlignment="1">
      <alignment horizontal="left" vertical="top" shrinkToFit="1"/>
    </xf>
    <xf numFmtId="0" fontId="26" fillId="0" borderId="160" xfId="5" applyFont="1" applyBorder="1" applyAlignment="1">
      <alignment horizontal="left" vertical="top" shrinkToFit="1"/>
    </xf>
    <xf numFmtId="0" fontId="26" fillId="0" borderId="166" xfId="5" applyFont="1" applyBorder="1" applyAlignment="1">
      <alignment vertical="center" shrinkToFit="1"/>
    </xf>
    <xf numFmtId="181" fontId="26" fillId="0" borderId="92" xfId="5" applyNumberFormat="1" applyFont="1" applyBorder="1" applyAlignment="1">
      <alignment vertical="center" shrinkToFit="1"/>
    </xf>
    <xf numFmtId="0" fontId="26" fillId="0" borderId="164" xfId="5" applyFont="1" applyBorder="1" applyAlignment="1">
      <alignment vertical="center" wrapText="1" shrinkToFit="1"/>
    </xf>
    <xf numFmtId="0" fontId="26" fillId="0" borderId="156" xfId="5" applyFont="1" applyBorder="1" applyAlignment="1">
      <alignment vertical="center" shrinkToFit="1"/>
    </xf>
    <xf numFmtId="182" fontId="26" fillId="0" borderId="163" xfId="5" applyNumberFormat="1" applyFont="1" applyBorder="1" applyAlignment="1">
      <alignment vertical="center" shrinkToFit="1"/>
    </xf>
    <xf numFmtId="181" fontId="26" fillId="0" borderId="175" xfId="5" applyNumberFormat="1" applyFont="1" applyBorder="1" applyAlignment="1">
      <alignment vertical="center" shrinkToFit="1"/>
    </xf>
    <xf numFmtId="182" fontId="26" fillId="0" borderId="164" xfId="5" applyNumberFormat="1" applyFont="1" applyBorder="1" applyAlignment="1">
      <alignment vertical="center" shrinkToFit="1"/>
    </xf>
    <xf numFmtId="0" fontId="26" fillId="0" borderId="165" xfId="5" applyFont="1" applyBorder="1" applyAlignment="1">
      <alignment horizontal="left" vertical="top" wrapText="1"/>
    </xf>
    <xf numFmtId="0" fontId="26" fillId="0" borderId="164" xfId="5" applyFont="1" applyBorder="1" applyAlignment="1">
      <alignment vertical="center" shrinkToFit="1"/>
    </xf>
    <xf numFmtId="177" fontId="26" fillId="0" borderId="157" xfId="5" applyNumberFormat="1" applyFont="1" applyBorder="1" applyAlignment="1">
      <alignment vertical="top" shrinkToFit="1"/>
    </xf>
    <xf numFmtId="177" fontId="26" fillId="0" borderId="80" xfId="5" applyNumberFormat="1" applyFont="1" applyBorder="1" applyAlignment="1">
      <alignment vertical="top" shrinkToFit="1"/>
    </xf>
    <xf numFmtId="0" fontId="26" fillId="0" borderId="167" xfId="5" applyFont="1" applyBorder="1" applyAlignment="1">
      <alignment horizontal="left" vertical="top" wrapText="1"/>
    </xf>
    <xf numFmtId="0" fontId="26" fillId="0" borderId="160" xfId="5" applyFont="1" applyBorder="1" applyAlignment="1">
      <alignment horizontal="left" vertical="top" wrapText="1"/>
    </xf>
    <xf numFmtId="0" fontId="26" fillId="0" borderId="168" xfId="5" applyFont="1" applyBorder="1" applyAlignment="1">
      <alignment horizontal="left" vertical="top" wrapText="1"/>
    </xf>
    <xf numFmtId="0" fontId="26" fillId="0" borderId="169" xfId="5" applyFont="1" applyBorder="1" applyAlignment="1">
      <alignment horizontal="left" vertical="top" wrapText="1"/>
    </xf>
    <xf numFmtId="0" fontId="26" fillId="0" borderId="170" xfId="5" applyFont="1" applyBorder="1" applyAlignment="1">
      <alignment horizontal="left" vertical="top" wrapText="1"/>
    </xf>
    <xf numFmtId="189" fontId="26" fillId="0" borderId="91" xfId="5" applyNumberFormat="1" applyFont="1" applyBorder="1" applyAlignment="1">
      <alignment vertical="center" shrinkToFit="1"/>
    </xf>
    <xf numFmtId="189" fontId="26" fillId="0" borderId="92" xfId="5" applyNumberFormat="1" applyFont="1" applyBorder="1" applyAlignment="1">
      <alignment vertical="center" shrinkToFit="1"/>
    </xf>
    <xf numFmtId="189" fontId="26" fillId="0" borderId="156" xfId="5" applyNumberFormat="1" applyFont="1" applyBorder="1" applyAlignment="1">
      <alignment vertical="center" shrinkToFit="1"/>
    </xf>
    <xf numFmtId="184" fontId="26" fillId="0" borderId="156" xfId="5" applyNumberFormat="1" applyFont="1" applyBorder="1" applyAlignment="1">
      <alignment horizontal="center" vertical="center" wrapText="1"/>
    </xf>
    <xf numFmtId="188" fontId="26" fillId="0" borderId="164" xfId="5" applyNumberFormat="1" applyFont="1" applyBorder="1" applyAlignment="1">
      <alignment horizontal="center" vertical="center" shrinkToFit="1"/>
    </xf>
    <xf numFmtId="0" fontId="26" fillId="0" borderId="70" xfId="5" applyFont="1" applyBorder="1" applyAlignment="1">
      <alignment horizontal="center" vertical="center" wrapText="1"/>
    </xf>
    <xf numFmtId="190" fontId="26" fillId="0" borderId="157" xfId="5" applyNumberFormat="1" applyFont="1" applyBorder="1" applyAlignment="1">
      <alignment horizontal="center" vertical="center" wrapText="1"/>
    </xf>
    <xf numFmtId="0" fontId="26" fillId="0" borderId="175" xfId="5" applyFont="1" applyBorder="1" applyAlignment="1">
      <alignment horizontal="center" vertical="center" wrapText="1"/>
    </xf>
    <xf numFmtId="0" fontId="26" fillId="0" borderId="177" xfId="5" applyFont="1" applyBorder="1" applyAlignment="1">
      <alignment horizontal="center" vertical="center" wrapText="1"/>
    </xf>
    <xf numFmtId="49" fontId="1" fillId="0" borderId="0" xfId="5" applyNumberFormat="1">
      <alignment vertical="center"/>
    </xf>
    <xf numFmtId="0" fontId="1" fillId="0" borderId="0" xfId="5" applyAlignment="1">
      <alignment vertical="center" shrinkToFit="1"/>
    </xf>
    <xf numFmtId="187" fontId="26" fillId="0" borderId="0" xfId="5" applyNumberFormat="1" applyFont="1" applyAlignment="1">
      <alignment horizontal="center" vertical="top" wrapText="1"/>
    </xf>
    <xf numFmtId="177" fontId="26" fillId="0" borderId="0" xfId="5" applyNumberFormat="1" applyFont="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8" fillId="0" borderId="0" xfId="0" applyFont="1" applyAlignment="1">
      <alignment horizontal="right" vertical="center"/>
    </xf>
    <xf numFmtId="176" fontId="6" fillId="0" borderId="0" xfId="0" applyNumberFormat="1" applyFont="1" applyAlignment="1">
      <alignment horizontal="right" vertical="center" shrinkToFit="1"/>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6" xfId="0" applyFont="1" applyBorder="1" applyAlignment="1">
      <alignment horizontal="center" vertical="center"/>
    </xf>
    <xf numFmtId="0" fontId="6" fillId="0" borderId="14" xfId="0" applyFont="1" applyBorder="1" applyAlignment="1">
      <alignment horizontal="center" vertical="center"/>
    </xf>
    <xf numFmtId="177" fontId="6" fillId="0" borderId="13" xfId="0" applyNumberFormat="1" applyFont="1" applyBorder="1" applyAlignment="1">
      <alignment horizontal="right" vertical="center" shrinkToFit="1"/>
    </xf>
    <xf numFmtId="0" fontId="15" fillId="0" borderId="3" xfId="0" applyFont="1" applyBorder="1" applyAlignment="1">
      <alignment horizontal="center" vertical="center"/>
    </xf>
    <xf numFmtId="0" fontId="6" fillId="0" borderId="41" xfId="0" applyFont="1" applyBorder="1" applyAlignment="1">
      <alignment horizontal="center" vertical="center"/>
    </xf>
    <xf numFmtId="0" fontId="6" fillId="0" borderId="41" xfId="0" applyFont="1" applyBorder="1" applyAlignment="1">
      <alignment horizontal="right" vertical="center"/>
    </xf>
    <xf numFmtId="0" fontId="6" fillId="0" borderId="3" xfId="0" applyFont="1" applyBorder="1" applyAlignment="1">
      <alignment horizontal="center" vertical="center"/>
    </xf>
    <xf numFmtId="0" fontId="6" fillId="0" borderId="0" xfId="0" applyFont="1" applyAlignment="1">
      <alignment horizontal="distributed" vertical="center"/>
    </xf>
    <xf numFmtId="0" fontId="13" fillId="0" borderId="0" xfId="4" applyFont="1"/>
    <xf numFmtId="0" fontId="6" fillId="0" borderId="0" xfId="0" applyFont="1" applyAlignment="1">
      <alignment horizontal="left"/>
    </xf>
    <xf numFmtId="0" fontId="6" fillId="0" borderId="2" xfId="0" applyFont="1" applyBorder="1">
      <alignment vertical="center"/>
    </xf>
    <xf numFmtId="0" fontId="6" fillId="0" borderId="5" xfId="0" applyFont="1" applyBorder="1" applyAlignment="1">
      <alignment horizontal="center" vertical="center"/>
    </xf>
    <xf numFmtId="0" fontId="6" fillId="0" borderId="41"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0" xfId="4" applyFont="1" applyAlignment="1">
      <alignment horizontal="center" vertical="top"/>
    </xf>
    <xf numFmtId="0" fontId="6" fillId="0" borderId="2" xfId="4" applyFont="1" applyBorder="1" applyAlignment="1">
      <alignment horizontal="center" vertical="center"/>
    </xf>
    <xf numFmtId="0" fontId="6" fillId="0" borderId="42" xfId="0" applyFont="1" applyBorder="1" applyAlignment="1">
      <alignment horizontal="distributed" vertical="center" wrapText="1"/>
    </xf>
    <xf numFmtId="0" fontId="6" fillId="0" borderId="40" xfId="0" applyFont="1" applyBorder="1" applyAlignment="1">
      <alignment horizontal="distributed" vertical="center" wrapText="1"/>
    </xf>
    <xf numFmtId="182" fontId="6" fillId="0" borderId="40" xfId="0" applyNumberFormat="1" applyFont="1" applyBorder="1" applyAlignment="1">
      <alignment horizontal="center" vertical="center" wrapText="1"/>
    </xf>
    <xf numFmtId="0" fontId="6" fillId="0" borderId="32" xfId="4" applyFont="1" applyBorder="1" applyAlignment="1">
      <alignment horizontal="center" vertical="center"/>
    </xf>
    <xf numFmtId="0" fontId="6" fillId="0" borderId="4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3" xfId="4" applyFont="1" applyBorder="1" applyAlignment="1">
      <alignment horizontal="center" vertical="center"/>
    </xf>
    <xf numFmtId="0" fontId="6" fillId="0" borderId="26" xfId="4" applyFont="1" applyBorder="1" applyAlignment="1">
      <alignment horizontal="center" vertical="center"/>
    </xf>
    <xf numFmtId="0" fontId="6" fillId="0" borderId="30" xfId="4" applyFont="1" applyBorder="1" applyAlignment="1">
      <alignment horizontal="center" vertical="center"/>
    </xf>
    <xf numFmtId="0" fontId="6" fillId="0" borderId="7" xfId="4" applyFont="1" applyBorder="1" applyAlignment="1">
      <alignment vertical="center"/>
    </xf>
    <xf numFmtId="0" fontId="6" fillId="0" borderId="4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0" fontId="0" fillId="0" borderId="5" xfId="0" applyBorder="1">
      <alignment vertical="center"/>
    </xf>
    <xf numFmtId="0" fontId="0" fillId="0" borderId="5" xfId="0" applyBorder="1" applyAlignment="1">
      <alignment vertical="center" wrapText="1"/>
    </xf>
    <xf numFmtId="0" fontId="6" fillId="0" borderId="7" xfId="0" applyFont="1" applyBorder="1" applyAlignment="1">
      <alignment horizontal="center" vertical="center" wrapText="1"/>
    </xf>
    <xf numFmtId="14" fontId="0" fillId="0" borderId="5" xfId="0" applyNumberFormat="1" applyBorder="1">
      <alignment vertical="center"/>
    </xf>
    <xf numFmtId="0" fontId="0" fillId="0" borderId="0" xfId="0">
      <alignment vertical="center"/>
    </xf>
    <xf numFmtId="0" fontId="33" fillId="5" borderId="0" xfId="5" applyFont="1" applyFill="1" applyBorder="1" applyAlignment="1">
      <alignment horizontal="centerContinuous" vertical="center" wrapText="1"/>
    </xf>
    <xf numFmtId="0" fontId="33" fillId="2" borderId="70" xfId="5" applyFont="1" applyFill="1" applyBorder="1" applyAlignment="1">
      <alignment horizontal="center" vertical="center" shrinkToFit="1"/>
    </xf>
    <xf numFmtId="0" fontId="28" fillId="0" borderId="70" xfId="5" applyFont="1" applyBorder="1" applyAlignment="1">
      <alignment horizontal="center" vertical="center" shrinkToFit="1"/>
    </xf>
    <xf numFmtId="0" fontId="26" fillId="0" borderId="73" xfId="5" applyFont="1" applyBorder="1" applyAlignment="1">
      <alignment horizontal="left" vertical="center" shrinkToFit="1"/>
    </xf>
    <xf numFmtId="0" fontId="26" fillId="0" borderId="34" xfId="5" applyFont="1" applyBorder="1" applyAlignment="1">
      <alignment horizontal="center" vertical="center" shrinkToFit="1"/>
    </xf>
    <xf numFmtId="0" fontId="26" fillId="0" borderId="31" xfId="5" applyFont="1" applyBorder="1" applyAlignment="1">
      <alignment horizontal="center" vertical="center" shrinkToFit="1"/>
    </xf>
    <xf numFmtId="0" fontId="45" fillId="9" borderId="0" xfId="5" applyFont="1" applyFill="1" applyBorder="1" applyAlignment="1">
      <alignment horizontal="left" vertical="top"/>
    </xf>
    <xf numFmtId="0" fontId="26" fillId="0" borderId="70" xfId="5" applyFont="1" applyBorder="1" applyAlignment="1">
      <alignment horizontal="left" vertical="center" shrinkToFit="1"/>
    </xf>
    <xf numFmtId="0" fontId="33" fillId="5" borderId="242" xfId="0" applyFont="1" applyFill="1" applyBorder="1" applyAlignment="1">
      <alignment horizontal="center" vertical="center" textRotation="255"/>
    </xf>
    <xf numFmtId="0" fontId="33" fillId="5" borderId="243" xfId="0" applyFont="1" applyFill="1" applyBorder="1" applyAlignment="1">
      <alignment horizontal="center" vertical="center" textRotation="255"/>
    </xf>
    <xf numFmtId="49" fontId="26" fillId="0" borderId="156" xfId="0" applyNumberFormat="1" applyFont="1" applyFill="1" applyBorder="1" applyAlignment="1">
      <alignment horizontal="center" vertical="center" wrapText="1"/>
    </xf>
    <xf numFmtId="0" fontId="26" fillId="0" borderId="166" xfId="0" applyFont="1" applyFill="1" applyBorder="1" applyAlignment="1">
      <alignment horizontal="left" vertical="top" wrapText="1"/>
    </xf>
    <xf numFmtId="0" fontId="26" fillId="0" borderId="166" xfId="0" applyFont="1" applyFill="1" applyBorder="1" applyAlignment="1">
      <alignment horizontal="center" vertical="center" shrinkToFit="1"/>
    </xf>
    <xf numFmtId="0" fontId="26" fillId="0" borderId="126" xfId="0" applyFont="1" applyFill="1" applyBorder="1" applyAlignment="1">
      <alignment horizontal="center" vertical="center" shrinkToFit="1"/>
    </xf>
    <xf numFmtId="0" fontId="26" fillId="0" borderId="69" xfId="0" applyFont="1" applyFill="1" applyBorder="1" applyAlignment="1">
      <alignment vertical="center" wrapText="1"/>
    </xf>
    <xf numFmtId="0" fontId="26" fillId="0" borderId="155" xfId="0" applyFont="1" applyFill="1" applyBorder="1" applyAlignment="1">
      <alignment horizontal="center" vertical="center" shrinkToFit="1"/>
    </xf>
    <xf numFmtId="188" fontId="26" fillId="0" borderId="92" xfId="0" applyNumberFormat="1" applyFont="1" applyFill="1" applyBorder="1" applyAlignment="1">
      <alignment horizontal="center" vertical="center"/>
    </xf>
    <xf numFmtId="0" fontId="26" fillId="0" borderId="156" xfId="0" applyFont="1" applyFill="1" applyBorder="1" applyAlignment="1">
      <alignment horizontal="left" vertical="top" wrapText="1"/>
    </xf>
    <xf numFmtId="0" fontId="26" fillId="0" borderId="157" xfId="0" applyFont="1" applyFill="1" applyBorder="1" applyAlignment="1">
      <alignment horizontal="left" vertical="top" wrapText="1"/>
    </xf>
    <xf numFmtId="0" fontId="26" fillId="0" borderId="70" xfId="0" applyFont="1" applyFill="1" applyBorder="1" applyAlignment="1">
      <alignment horizontal="left" vertical="top" wrapText="1"/>
    </xf>
    <xf numFmtId="0" fontId="26" fillId="0" borderId="92" xfId="0" applyFont="1" applyFill="1" applyBorder="1" applyAlignment="1">
      <alignment horizontal="left" vertical="top" wrapText="1"/>
    </xf>
    <xf numFmtId="0" fontId="26" fillId="0" borderId="156" xfId="0" applyFont="1" applyFill="1" applyBorder="1" applyAlignment="1">
      <alignment horizontal="left" vertical="center" shrinkToFit="1"/>
    </xf>
    <xf numFmtId="0" fontId="26" fillId="0" borderId="157" xfId="0" applyFont="1" applyFill="1" applyBorder="1" applyAlignment="1">
      <alignment horizontal="left" vertical="center" shrinkToFit="1"/>
    </xf>
    <xf numFmtId="0" fontId="26" fillId="0" borderId="92" xfId="0" applyFont="1" applyFill="1" applyBorder="1" applyAlignment="1">
      <alignment horizontal="left" vertical="center" shrinkToFit="1"/>
    </xf>
    <xf numFmtId="0" fontId="26" fillId="0" borderId="70" xfId="0" applyFont="1" applyFill="1" applyBorder="1" applyAlignment="1">
      <alignment horizontal="left" vertical="center" shrinkToFit="1"/>
    </xf>
    <xf numFmtId="177" fontId="26" fillId="0" borderId="156" xfId="0" applyNumberFormat="1" applyFont="1" applyFill="1" applyBorder="1" applyAlignment="1">
      <alignment vertical="center" shrinkToFit="1"/>
    </xf>
    <xf numFmtId="177" fontId="26" fillId="0" borderId="157" xfId="0" applyNumberFormat="1" applyFont="1" applyFill="1" applyBorder="1" applyAlignment="1">
      <alignment vertical="center" shrinkToFit="1"/>
    </xf>
    <xf numFmtId="177" fontId="26" fillId="0" borderId="92" xfId="0" applyNumberFormat="1" applyFont="1" applyFill="1" applyBorder="1" applyAlignment="1">
      <alignment vertical="center" shrinkToFit="1"/>
    </xf>
    <xf numFmtId="0" fontId="26" fillId="0" borderId="92" xfId="0" applyFont="1" applyFill="1" applyBorder="1" applyAlignment="1">
      <alignment horizontal="center" vertical="center" shrinkToFit="1"/>
    </xf>
    <xf numFmtId="0" fontId="26" fillId="0" borderId="85" xfId="0" applyFont="1" applyFill="1" applyBorder="1" applyAlignment="1">
      <alignment horizontal="left" vertical="top" wrapText="1"/>
    </xf>
    <xf numFmtId="0" fontId="26" fillId="0" borderId="166" xfId="0" applyFont="1" applyFill="1" applyBorder="1" applyAlignment="1">
      <alignment horizontal="left" vertical="top" shrinkToFit="1"/>
    </xf>
    <xf numFmtId="0" fontId="26" fillId="0" borderId="160" xfId="0" applyFont="1" applyFill="1" applyBorder="1" applyAlignment="1">
      <alignment horizontal="left" vertical="top" shrinkToFit="1"/>
    </xf>
    <xf numFmtId="0" fontId="26" fillId="0" borderId="166" xfId="0" applyNumberFormat="1" applyFont="1" applyFill="1" applyBorder="1" applyAlignment="1">
      <alignment vertical="center" shrinkToFit="1"/>
    </xf>
    <xf numFmtId="181" fontId="26" fillId="0" borderId="92" xfId="0" applyNumberFormat="1" applyFont="1" applyFill="1" applyBorder="1" applyAlignment="1">
      <alignment vertical="center" shrinkToFit="1"/>
    </xf>
    <xf numFmtId="0" fontId="26" fillId="0" borderId="164" xfId="0" applyNumberFormat="1" applyFont="1" applyFill="1" applyBorder="1" applyAlignment="1">
      <alignment vertical="center" wrapText="1" shrinkToFit="1"/>
    </xf>
    <xf numFmtId="0" fontId="26" fillId="0" borderId="156" xfId="0" applyNumberFormat="1" applyFont="1" applyFill="1" applyBorder="1" applyAlignment="1">
      <alignment vertical="center" shrinkToFit="1"/>
    </xf>
    <xf numFmtId="182" fontId="26" fillId="0" borderId="163" xfId="0" applyNumberFormat="1" applyFont="1" applyFill="1" applyBorder="1" applyAlignment="1">
      <alignment vertical="center" shrinkToFit="1"/>
    </xf>
    <xf numFmtId="181" fontId="26" fillId="0" borderId="175" xfId="0" applyNumberFormat="1" applyFont="1" applyFill="1" applyBorder="1" applyAlignment="1">
      <alignment vertical="center" shrinkToFit="1"/>
    </xf>
    <xf numFmtId="182" fontId="26" fillId="0" borderId="164" xfId="0" applyNumberFormat="1" applyFont="1" applyFill="1" applyBorder="1" applyAlignment="1">
      <alignment vertical="center" shrinkToFit="1"/>
    </xf>
    <xf numFmtId="0" fontId="26" fillId="0" borderId="165" xfId="0" applyFont="1" applyFill="1" applyBorder="1" applyAlignment="1">
      <alignment horizontal="left" vertical="top" wrapText="1"/>
    </xf>
    <xf numFmtId="0" fontId="26" fillId="0" borderId="164" xfId="0" applyNumberFormat="1" applyFont="1" applyFill="1" applyBorder="1" applyAlignment="1">
      <alignment vertical="center" shrinkToFit="1"/>
    </xf>
    <xf numFmtId="177" fontId="26" fillId="0" borderId="157" xfId="0" applyNumberFormat="1" applyFont="1" applyFill="1" applyBorder="1" applyAlignment="1">
      <alignment vertical="top" shrinkToFit="1"/>
    </xf>
    <xf numFmtId="177" fontId="26" fillId="0" borderId="80" xfId="0" applyNumberFormat="1" applyFont="1" applyFill="1" applyBorder="1" applyAlignment="1">
      <alignment vertical="top" shrinkToFit="1"/>
    </xf>
    <xf numFmtId="0" fontId="26" fillId="0" borderId="167" xfId="0" applyFont="1" applyFill="1" applyBorder="1" applyAlignment="1">
      <alignment horizontal="left" vertical="top" wrapText="1"/>
    </xf>
    <xf numFmtId="0" fontId="26" fillId="0" borderId="160" xfId="0" applyFont="1" applyFill="1" applyBorder="1" applyAlignment="1">
      <alignment horizontal="left" vertical="top" wrapText="1"/>
    </xf>
    <xf numFmtId="0" fontId="26" fillId="0" borderId="168" xfId="0" applyFont="1" applyFill="1" applyBorder="1" applyAlignment="1">
      <alignment horizontal="left" vertical="top" wrapText="1"/>
    </xf>
    <xf numFmtId="0" fontId="26" fillId="0" borderId="169" xfId="0" applyFont="1" applyFill="1" applyBorder="1" applyAlignment="1">
      <alignment horizontal="left" vertical="top" wrapText="1"/>
    </xf>
    <xf numFmtId="0" fontId="26" fillId="0" borderId="170" xfId="0" applyFont="1" applyFill="1" applyBorder="1" applyAlignment="1">
      <alignment horizontal="left" vertical="top" wrapText="1"/>
    </xf>
    <xf numFmtId="189" fontId="26" fillId="0" borderId="91" xfId="0" applyNumberFormat="1" applyFont="1" applyFill="1" applyBorder="1" applyAlignment="1">
      <alignment vertical="center" shrinkToFit="1"/>
    </xf>
    <xf numFmtId="189" fontId="26" fillId="0" borderId="92" xfId="0" applyNumberFormat="1" applyFont="1" applyFill="1" applyBorder="1" applyAlignment="1">
      <alignment vertical="center" shrinkToFit="1"/>
    </xf>
    <xf numFmtId="189" fontId="26" fillId="0" borderId="156" xfId="0" applyNumberFormat="1" applyFont="1" applyFill="1" applyBorder="1" applyAlignment="1">
      <alignment vertical="center" shrinkToFit="1"/>
    </xf>
    <xf numFmtId="0" fontId="26" fillId="0" borderId="178" xfId="0" applyFont="1" applyFill="1" applyBorder="1" applyAlignment="1">
      <alignment horizontal="center" vertical="top" wrapText="1"/>
    </xf>
    <xf numFmtId="0" fontId="26" fillId="0" borderId="163" xfId="0" applyFont="1" applyFill="1" applyBorder="1" applyAlignment="1">
      <alignment horizontal="center" vertical="top" wrapText="1"/>
    </xf>
    <xf numFmtId="0" fontId="26" fillId="0" borderId="92" xfId="0" applyFont="1" applyFill="1" applyBorder="1" applyAlignment="1">
      <alignment horizontal="center" vertical="top" wrapText="1"/>
    </xf>
    <xf numFmtId="0" fontId="26" fillId="0" borderId="172" xfId="0" applyFont="1" applyFill="1" applyBorder="1" applyAlignment="1">
      <alignment horizontal="center" vertical="top" wrapText="1"/>
    </xf>
    <xf numFmtId="0" fontId="26" fillId="0" borderId="173" xfId="0" applyFont="1" applyFill="1" applyBorder="1" applyAlignment="1">
      <alignment horizontal="center" vertical="top" wrapText="1"/>
    </xf>
    <xf numFmtId="0" fontId="26" fillId="0" borderId="158" xfId="0" applyFont="1" applyFill="1" applyBorder="1" applyAlignment="1">
      <alignment horizontal="center" vertical="top" wrapText="1"/>
    </xf>
    <xf numFmtId="0" fontId="26" fillId="0" borderId="0" xfId="0" applyFont="1" applyFill="1" applyBorder="1" applyAlignment="1">
      <alignment horizontal="left" vertical="top" wrapText="1"/>
    </xf>
    <xf numFmtId="184" fontId="26" fillId="0" borderId="156" xfId="0" applyNumberFormat="1" applyFont="1" applyFill="1" applyBorder="1" applyAlignment="1">
      <alignment horizontal="center" vertical="center" wrapText="1"/>
    </xf>
    <xf numFmtId="188" fontId="26" fillId="0" borderId="145" xfId="0" applyNumberFormat="1" applyFont="1" applyFill="1" applyBorder="1" applyAlignment="1">
      <alignment horizontal="center" vertical="center" shrinkToFit="1"/>
    </xf>
    <xf numFmtId="188" fontId="26" fillId="0" borderId="164" xfId="0" applyNumberFormat="1" applyFont="1" applyFill="1" applyBorder="1" applyAlignment="1">
      <alignment horizontal="center" vertical="center" shrinkToFit="1"/>
    </xf>
    <xf numFmtId="177" fontId="26" fillId="0" borderId="146" xfId="0" applyNumberFormat="1" applyFont="1" applyFill="1" applyBorder="1" applyAlignment="1">
      <alignment horizontal="center" vertical="center" shrinkToFit="1"/>
    </xf>
    <xf numFmtId="186" fontId="26" fillId="0" borderId="163" xfId="0" applyNumberFormat="1" applyFont="1" applyFill="1" applyBorder="1" applyAlignment="1">
      <alignment vertical="center" shrinkToFit="1"/>
    </xf>
    <xf numFmtId="177" fontId="26" fillId="0" borderId="147" xfId="0" applyNumberFormat="1" applyFont="1" applyFill="1" applyBorder="1" applyAlignment="1">
      <alignment horizontal="center" vertical="center" shrinkToFit="1"/>
    </xf>
    <xf numFmtId="177" fontId="26" fillId="0" borderId="175" xfId="0" applyNumberFormat="1" applyFont="1" applyFill="1" applyBorder="1" applyAlignment="1">
      <alignment horizontal="center" vertical="center" shrinkToFit="1"/>
    </xf>
    <xf numFmtId="186" fontId="26" fillId="0" borderId="176" xfId="0" applyNumberFormat="1" applyFont="1" applyFill="1" applyBorder="1" applyAlignment="1">
      <alignment vertical="center" shrinkToFit="1"/>
    </xf>
    <xf numFmtId="0" fontId="26" fillId="0" borderId="70" xfId="0" applyFont="1" applyFill="1" applyBorder="1" applyAlignment="1">
      <alignment horizontal="center" vertical="center" wrapText="1"/>
    </xf>
    <xf numFmtId="190" fontId="26" fillId="0" borderId="157" xfId="0" applyNumberFormat="1" applyFont="1" applyFill="1" applyBorder="1" applyAlignment="1">
      <alignment horizontal="center" vertical="center" wrapText="1"/>
    </xf>
    <xf numFmtId="0" fontId="26" fillId="0" borderId="175" xfId="0" applyFont="1" applyFill="1" applyBorder="1" applyAlignment="1">
      <alignment horizontal="center" vertical="center" wrapText="1"/>
    </xf>
    <xf numFmtId="0" fontId="26" fillId="0" borderId="177" xfId="0" applyFont="1" applyFill="1" applyBorder="1" applyAlignment="1">
      <alignment horizontal="center" vertical="center" wrapText="1"/>
    </xf>
    <xf numFmtId="0" fontId="26" fillId="0" borderId="150" xfId="0" applyFont="1" applyFill="1" applyBorder="1" applyAlignment="1">
      <alignment horizontal="center" vertical="center" wrapText="1"/>
    </xf>
    <xf numFmtId="0" fontId="26" fillId="0" borderId="151" xfId="0" applyFont="1" applyFill="1" applyBorder="1" applyAlignment="1">
      <alignment horizontal="center" vertical="center" wrapText="1"/>
    </xf>
    <xf numFmtId="0" fontId="40" fillId="0" borderId="0" xfId="0" applyFont="1" applyFill="1" applyBorder="1" applyAlignment="1">
      <alignment horizontal="left" vertical="top" wrapText="1"/>
    </xf>
    <xf numFmtId="0" fontId="8" fillId="2" borderId="1" xfId="0" applyFont="1" applyFill="1" applyBorder="1">
      <alignment vertical="center"/>
    </xf>
    <xf numFmtId="0" fontId="26" fillId="0" borderId="0" xfId="5" applyFont="1" applyAlignment="1">
      <alignment horizontal="center" vertical="top" shrinkToFit="1"/>
    </xf>
    <xf numFmtId="0" fontId="28" fillId="0" borderId="0" xfId="5" applyFont="1" applyAlignment="1">
      <alignment horizontal="center" vertical="top" shrinkToFit="1"/>
    </xf>
    <xf numFmtId="0" fontId="29" fillId="0" borderId="0" xfId="5" applyFont="1" applyAlignment="1">
      <alignment horizontal="center" vertical="top" shrinkToFit="1"/>
    </xf>
    <xf numFmtId="49" fontId="26" fillId="0" borderId="0" xfId="0" applyNumberFormat="1" applyFont="1" applyBorder="1" applyAlignment="1">
      <alignment horizontal="center" vertical="center" wrapText="1"/>
    </xf>
    <xf numFmtId="0" fontId="26" fillId="0" borderId="0" xfId="0" applyFont="1" applyBorder="1" applyAlignment="1">
      <alignment horizontal="left" vertical="center" wrapText="1"/>
    </xf>
    <xf numFmtId="0" fontId="26" fillId="10" borderId="0" xfId="5" applyFont="1" applyFill="1" applyAlignment="1">
      <alignment horizontal="center" vertical="top" shrinkToFit="1"/>
    </xf>
    <xf numFmtId="0" fontId="49" fillId="0" borderId="0" xfId="4" applyFont="1"/>
    <xf numFmtId="0" fontId="24" fillId="0" borderId="0" xfId="4" applyFont="1" applyAlignment="1">
      <alignment horizontal="center" vertical="top"/>
    </xf>
    <xf numFmtId="0" fontId="24" fillId="0" borderId="42" xfId="0" applyFont="1" applyBorder="1" applyAlignment="1">
      <alignment horizontal="distributed" vertical="center" wrapText="1"/>
    </xf>
    <xf numFmtId="0" fontId="24" fillId="0" borderId="40" xfId="0" applyFont="1" applyBorder="1" applyAlignment="1">
      <alignment horizontal="distributed" vertical="center" wrapText="1"/>
    </xf>
    <xf numFmtId="182" fontId="24" fillId="0" borderId="40" xfId="0" applyNumberFormat="1" applyFont="1" applyBorder="1" applyAlignment="1">
      <alignment horizontal="center" vertical="center" wrapText="1"/>
    </xf>
    <xf numFmtId="0" fontId="24" fillId="0" borderId="32" xfId="4" applyFont="1" applyBorder="1" applyAlignment="1">
      <alignment horizontal="center" vertical="center"/>
    </xf>
    <xf numFmtId="0" fontId="24" fillId="0" borderId="42"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0" xfId="0" applyFont="1" applyAlignment="1">
      <alignment horizontal="left"/>
    </xf>
    <xf numFmtId="0" fontId="24" fillId="0" borderId="0" xfId="0" applyFont="1" applyAlignment="1">
      <alignment vertical="center" wrapText="1"/>
    </xf>
    <xf numFmtId="0" fontId="24" fillId="0" borderId="0" xfId="0" applyFont="1">
      <alignment vertical="center"/>
    </xf>
    <xf numFmtId="0" fontId="51" fillId="0" borderId="0" xfId="0" applyFont="1" applyAlignment="1">
      <alignment horizontal="center" vertical="center"/>
    </xf>
    <xf numFmtId="0" fontId="24" fillId="0" borderId="0" xfId="0" applyFont="1" applyAlignment="1">
      <alignment horizontal="center" vertical="center"/>
    </xf>
    <xf numFmtId="0" fontId="24" fillId="2" borderId="0" xfId="0" applyFont="1" applyFill="1">
      <alignment vertical="center"/>
    </xf>
    <xf numFmtId="0" fontId="24" fillId="2" borderId="0" xfId="0" applyFont="1" applyFill="1" applyAlignment="1">
      <alignment horizontal="center" vertical="center"/>
    </xf>
    <xf numFmtId="0" fontId="24" fillId="0" borderId="0" xfId="0" applyFont="1" applyAlignment="1">
      <alignment vertical="top" wrapText="1"/>
    </xf>
    <xf numFmtId="0" fontId="24" fillId="0" borderId="0" xfId="4" applyFont="1" applyAlignment="1">
      <alignment vertical="center" wrapText="1"/>
    </xf>
    <xf numFmtId="0" fontId="24" fillId="0" borderId="0" xfId="4" applyFont="1" applyAlignment="1">
      <alignment vertical="center"/>
    </xf>
    <xf numFmtId="9" fontId="51" fillId="0" borderId="0" xfId="3" applyFont="1" applyFill="1" applyBorder="1" applyAlignment="1" applyProtection="1">
      <alignment horizontal="center" vertical="center" wrapText="1"/>
    </xf>
    <xf numFmtId="0" fontId="51" fillId="0" borderId="0" xfId="4" applyFont="1" applyAlignment="1">
      <alignment horizontal="center"/>
    </xf>
    <xf numFmtId="0" fontId="24" fillId="0" borderId="0" xfId="4" applyFont="1" applyAlignment="1">
      <alignment horizontal="center"/>
    </xf>
    <xf numFmtId="0" fontId="24" fillId="2" borderId="0" xfId="4" applyFont="1" applyFill="1"/>
    <xf numFmtId="0" fontId="24" fillId="2" borderId="0" xfId="4" applyFont="1" applyFill="1" applyAlignment="1">
      <alignment horizontal="center" vertical="center"/>
    </xf>
    <xf numFmtId="0" fontId="24" fillId="2" borderId="0" xfId="4" applyFont="1" applyFill="1" applyAlignment="1">
      <alignment vertical="center"/>
    </xf>
    <xf numFmtId="0" fontId="24" fillId="0" borderId="0" xfId="4" applyFont="1"/>
    <xf numFmtId="0" fontId="24" fillId="2" borderId="0" xfId="4" applyFont="1" applyFill="1" applyAlignment="1">
      <alignment horizontal="left"/>
    </xf>
    <xf numFmtId="0" fontId="24" fillId="2" borderId="0" xfId="4" applyFont="1" applyFill="1" applyAlignment="1">
      <alignment horizontal="left" wrapText="1"/>
    </xf>
    <xf numFmtId="0" fontId="24" fillId="2" borderId="0" xfId="4" applyFont="1" applyFill="1" applyAlignment="1">
      <alignment horizontal="left" vertical="center"/>
    </xf>
    <xf numFmtId="0" fontId="51" fillId="0" borderId="24" xfId="4" applyFont="1" applyBorder="1" applyAlignment="1">
      <alignment horizontal="center" vertical="center" shrinkToFit="1"/>
    </xf>
    <xf numFmtId="0" fontId="51" fillId="0" borderId="8" xfId="4" applyFont="1" applyBorder="1" applyAlignment="1">
      <alignment horizontal="left" vertical="center" shrinkToFit="1"/>
    </xf>
    <xf numFmtId="0" fontId="51" fillId="0" borderId="0" xfId="4" applyFont="1" applyAlignment="1">
      <alignment horizontal="center" vertical="center" shrinkToFit="1"/>
    </xf>
    <xf numFmtId="0" fontId="51" fillId="0" borderId="8" xfId="4" applyFont="1" applyBorder="1" applyAlignment="1">
      <alignment horizontal="left" vertical="center"/>
    </xf>
    <xf numFmtId="0" fontId="24" fillId="2" borderId="0" xfId="0" applyFont="1" applyFill="1" applyAlignment="1">
      <alignment horizontal="left" vertical="top"/>
    </xf>
    <xf numFmtId="0" fontId="51" fillId="0" borderId="25" xfId="4" applyFont="1" applyBorder="1" applyAlignment="1">
      <alignment horizontal="left" vertical="center" shrinkToFit="1"/>
    </xf>
    <xf numFmtId="0" fontId="51" fillId="0" borderId="25" xfId="4" applyFont="1" applyBorder="1" applyAlignment="1">
      <alignment horizontal="left" vertical="center"/>
    </xf>
    <xf numFmtId="0" fontId="51" fillId="0" borderId="20" xfId="4" applyFont="1" applyBorder="1" applyAlignment="1">
      <alignment horizontal="center" vertical="center" shrinkToFit="1"/>
    </xf>
    <xf numFmtId="0" fontId="51" fillId="0" borderId="52" xfId="3" applyNumberFormat="1" applyFont="1" applyFill="1" applyBorder="1" applyAlignment="1" applyProtection="1">
      <alignment horizontal="left" vertical="center" wrapText="1"/>
    </xf>
    <xf numFmtId="0" fontId="51" fillId="0" borderId="21" xfId="4" applyFont="1" applyBorder="1" applyAlignment="1">
      <alignment horizontal="center" vertical="center" shrinkToFit="1"/>
    </xf>
    <xf numFmtId="9" fontId="51" fillId="0" borderId="52" xfId="3" applyFont="1" applyFill="1" applyBorder="1" applyAlignment="1" applyProtection="1">
      <alignment horizontal="left" vertical="center" wrapText="1"/>
    </xf>
    <xf numFmtId="0" fontId="24" fillId="2" borderId="0" xfId="4" applyFont="1" applyFill="1" applyAlignment="1">
      <alignment horizontal="left" vertical="top"/>
    </xf>
    <xf numFmtId="0" fontId="24" fillId="2" borderId="0" xfId="4" applyFont="1" applyFill="1" applyAlignment="1" applyProtection="1">
      <alignment horizontal="center" vertical="center"/>
      <protection locked="0"/>
    </xf>
    <xf numFmtId="0" fontId="51" fillId="0" borderId="25" xfId="3" applyNumberFormat="1" applyFont="1" applyFill="1" applyBorder="1" applyAlignment="1" applyProtection="1">
      <alignment horizontal="left" vertical="center" wrapText="1"/>
    </xf>
    <xf numFmtId="9" fontId="51" fillId="0" borderId="25" xfId="3" applyFont="1" applyFill="1" applyBorder="1" applyAlignment="1" applyProtection="1">
      <alignment horizontal="left" vertical="center" wrapText="1"/>
    </xf>
    <xf numFmtId="183" fontId="24" fillId="2" borderId="0" xfId="2" applyFont="1" applyFill="1" applyBorder="1" applyAlignment="1" applyProtection="1">
      <alignment horizontal="left" vertical="top"/>
    </xf>
    <xf numFmtId="0" fontId="51" fillId="0" borderId="54" xfId="4" applyFont="1" applyBorder="1" applyAlignment="1">
      <alignment horizontal="left" vertical="center" shrinkToFit="1"/>
    </xf>
    <xf numFmtId="0" fontId="51" fillId="0" borderId="54" xfId="4" applyFont="1" applyBorder="1" applyAlignment="1">
      <alignment horizontal="left" vertical="center"/>
    </xf>
    <xf numFmtId="0" fontId="51" fillId="0" borderId="12" xfId="4" applyFont="1" applyBorder="1" applyAlignment="1">
      <alignment horizontal="center" vertical="center" shrinkToFit="1"/>
    </xf>
    <xf numFmtId="0" fontId="51" fillId="0" borderId="14" xfId="3" applyNumberFormat="1" applyFont="1" applyFill="1" applyBorder="1" applyAlignment="1" applyProtection="1">
      <alignment horizontal="left" vertical="center" wrapText="1"/>
    </xf>
    <xf numFmtId="9" fontId="51" fillId="0" borderId="14" xfId="3" applyFont="1" applyFill="1" applyBorder="1" applyAlignment="1" applyProtection="1">
      <alignment horizontal="left" vertical="center" wrapText="1"/>
    </xf>
    <xf numFmtId="0" fontId="51" fillId="0" borderId="0" xfId="0" applyFont="1" applyAlignment="1">
      <alignment vertical="center" wrapText="1"/>
    </xf>
    <xf numFmtId="0" fontId="51" fillId="0" borderId="0" xfId="0" applyFont="1" applyAlignment="1">
      <alignment horizontal="center" vertical="center" wrapText="1"/>
    </xf>
    <xf numFmtId="0" fontId="51" fillId="0" borderId="0" xfId="3" applyNumberFormat="1" applyFont="1" applyFill="1" applyBorder="1" applyAlignment="1" applyProtection="1">
      <alignment horizontal="center" vertical="center"/>
    </xf>
    <xf numFmtId="9" fontId="51" fillId="0" borderId="0" xfId="3" applyFont="1" applyFill="1" applyBorder="1" applyAlignment="1" applyProtection="1">
      <alignment horizontal="center" vertical="center"/>
    </xf>
    <xf numFmtId="9" fontId="24" fillId="0" borderId="0" xfId="3" applyFont="1" applyFill="1" applyBorder="1" applyAlignment="1" applyProtection="1">
      <alignment vertical="center" wrapText="1"/>
    </xf>
    <xf numFmtId="0" fontId="24" fillId="0" borderId="0" xfId="4" applyFont="1" applyAlignment="1">
      <alignment horizontal="center" vertical="center"/>
    </xf>
    <xf numFmtId="0" fontId="51" fillId="0" borderId="0" xfId="4" applyFont="1" applyAlignment="1">
      <alignment horizontal="left" vertical="center"/>
    </xf>
    <xf numFmtId="9" fontId="51" fillId="0" borderId="0" xfId="3" applyFont="1" applyFill="1" applyBorder="1" applyAlignment="1" applyProtection="1">
      <alignment horizontal="left" vertical="center" wrapText="1"/>
    </xf>
    <xf numFmtId="0" fontId="51" fillId="0" borderId="55" xfId="4" applyFont="1" applyBorder="1" applyAlignment="1">
      <alignment horizontal="left" vertical="center"/>
    </xf>
    <xf numFmtId="9" fontId="51" fillId="0" borderId="21" xfId="3" applyFont="1" applyFill="1" applyBorder="1" applyAlignment="1" applyProtection="1">
      <alignment horizontal="left" vertical="center" wrapText="1"/>
    </xf>
    <xf numFmtId="9" fontId="51" fillId="0" borderId="13" xfId="3" applyFont="1" applyFill="1" applyBorder="1" applyAlignment="1" applyProtection="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9" fontId="24" fillId="0" borderId="0" xfId="3" applyFont="1" applyFill="1" applyBorder="1" applyAlignment="1" applyProtection="1">
      <alignment horizontal="right" wrapText="1"/>
    </xf>
    <xf numFmtId="0" fontId="51" fillId="0" borderId="0" xfId="4" applyFont="1" applyAlignment="1">
      <alignment horizontal="left" vertical="center" shrinkToFit="1"/>
    </xf>
    <xf numFmtId="0" fontId="51" fillId="0" borderId="6" xfId="4" applyFont="1" applyBorder="1" applyAlignment="1">
      <alignment horizontal="center" vertical="center" shrinkToFit="1"/>
    </xf>
    <xf numFmtId="0" fontId="51" fillId="0" borderId="0" xfId="3" applyNumberFormat="1" applyFont="1" applyFill="1" applyBorder="1" applyAlignment="1" applyProtection="1">
      <alignment horizontal="left" vertical="center" wrapText="1"/>
    </xf>
    <xf numFmtId="0" fontId="51" fillId="0" borderId="55" xfId="4" applyFont="1" applyBorder="1" applyAlignment="1">
      <alignment horizontal="left" vertical="center" shrinkToFit="1"/>
    </xf>
    <xf numFmtId="0" fontId="51" fillId="0" borderId="29" xfId="4" applyFont="1" applyBorder="1" applyAlignment="1">
      <alignment horizontal="center" vertical="center" shrinkToFit="1"/>
    </xf>
    <xf numFmtId="0" fontId="51" fillId="0" borderId="21" xfId="3" applyNumberFormat="1" applyFont="1" applyFill="1" applyBorder="1" applyAlignment="1" applyProtection="1">
      <alignment horizontal="left" vertical="center" wrapText="1"/>
    </xf>
    <xf numFmtId="0" fontId="51" fillId="0" borderId="13" xfId="3" applyNumberFormat="1" applyFont="1" applyFill="1" applyBorder="1" applyAlignment="1" applyProtection="1">
      <alignment horizontal="left" vertical="center" wrapText="1"/>
    </xf>
    <xf numFmtId="0" fontId="54" fillId="2" borderId="0" xfId="0" applyFont="1" applyFill="1" applyAlignment="1">
      <alignment horizontal="center" wrapText="1"/>
    </xf>
    <xf numFmtId="0" fontId="24" fillId="2" borderId="0" xfId="0" applyFont="1" applyFill="1" applyAlignment="1">
      <alignment horizontal="left"/>
    </xf>
    <xf numFmtId="0" fontId="24" fillId="2" borderId="0" xfId="0" applyFont="1" applyFill="1" applyAlignment="1">
      <alignment horizontal="left" wrapText="1"/>
    </xf>
    <xf numFmtId="0" fontId="24" fillId="2" borderId="0" xfId="0" applyFont="1" applyFill="1" applyAlignment="1">
      <alignment wrapText="1"/>
    </xf>
    <xf numFmtId="0" fontId="51" fillId="2" borderId="0" xfId="3" applyNumberFormat="1" applyFont="1" applyFill="1" applyBorder="1" applyAlignment="1" applyProtection="1">
      <alignment horizontal="center"/>
    </xf>
    <xf numFmtId="9" fontId="51" fillId="2" borderId="0" xfId="3" applyFont="1" applyFill="1" applyBorder="1" applyAlignment="1" applyProtection="1">
      <alignment horizontal="center"/>
    </xf>
    <xf numFmtId="9" fontId="24" fillId="2" borderId="0" xfId="3" applyFont="1" applyFill="1" applyBorder="1" applyAlignment="1" applyProtection="1">
      <alignment horizontal="right" wrapText="1"/>
    </xf>
    <xf numFmtId="0" fontId="24" fillId="2" borderId="0" xfId="0" applyFont="1" applyFill="1" applyAlignment="1">
      <alignment vertical="center" wrapText="1"/>
    </xf>
    <xf numFmtId="0" fontId="51" fillId="2" borderId="0" xfId="0" applyFont="1" applyFill="1" applyAlignment="1">
      <alignment horizontal="center" vertical="center"/>
    </xf>
    <xf numFmtId="0" fontId="24" fillId="0" borderId="0" xfId="0" applyFont="1" applyAlignment="1">
      <alignment horizontal="left" vertical="top"/>
    </xf>
    <xf numFmtId="0" fontId="51" fillId="0" borderId="0" xfId="0" applyFont="1">
      <alignment vertical="center"/>
    </xf>
    <xf numFmtId="0" fontId="0" fillId="0" borderId="0" xfId="0">
      <alignment vertical="center"/>
    </xf>
    <xf numFmtId="49" fontId="26" fillId="0" borderId="156" xfId="0" applyNumberFormat="1" applyFont="1" applyBorder="1" applyAlignment="1">
      <alignment horizontal="center" vertical="center" wrapText="1"/>
    </xf>
    <xf numFmtId="0" fontId="26" fillId="0" borderId="166" xfId="0" applyFont="1" applyBorder="1" applyAlignment="1">
      <alignment horizontal="left" vertical="top" wrapText="1"/>
    </xf>
    <xf numFmtId="0" fontId="26" fillId="0" borderId="166" xfId="0" applyFont="1" applyBorder="1" applyAlignment="1">
      <alignment horizontal="center" vertical="center" shrinkToFit="1"/>
    </xf>
    <xf numFmtId="0" fontId="26" fillId="0" borderId="126" xfId="0" applyFont="1" applyBorder="1" applyAlignment="1">
      <alignment horizontal="center" vertical="center" shrinkToFit="1"/>
    </xf>
    <xf numFmtId="0" fontId="26" fillId="0" borderId="69" xfId="0" applyFont="1" applyBorder="1" applyAlignment="1">
      <alignment vertical="center" wrapText="1"/>
    </xf>
    <xf numFmtId="0" fontId="26" fillId="0" borderId="155" xfId="0" applyFont="1" applyBorder="1" applyAlignment="1">
      <alignment horizontal="center" vertical="center" shrinkToFit="1"/>
    </xf>
    <xf numFmtId="188" fontId="26" fillId="0" borderId="92" xfId="0" applyNumberFormat="1" applyFont="1" applyBorder="1" applyAlignment="1">
      <alignment horizontal="center" vertical="center"/>
    </xf>
    <xf numFmtId="0" fontId="26" fillId="0" borderId="156" xfId="0" applyFont="1" applyBorder="1" applyAlignment="1">
      <alignment horizontal="left" vertical="top" wrapText="1"/>
    </xf>
    <xf numFmtId="0" fontId="26" fillId="0" borderId="157" xfId="0" applyFont="1" applyBorder="1" applyAlignment="1">
      <alignment horizontal="left" vertical="top" wrapText="1"/>
    </xf>
    <xf numFmtId="0" fontId="26" fillId="0" borderId="70" xfId="0" applyFont="1" applyBorder="1" applyAlignment="1">
      <alignment horizontal="left" vertical="top" wrapText="1"/>
    </xf>
    <xf numFmtId="0" fontId="26" fillId="0" borderId="92" xfId="0" applyFont="1" applyBorder="1" applyAlignment="1">
      <alignment horizontal="left" vertical="top" wrapText="1"/>
    </xf>
    <xf numFmtId="0" fontId="26" fillId="0" borderId="156" xfId="0" applyFont="1" applyBorder="1" applyAlignment="1">
      <alignment horizontal="left" vertical="center" shrinkToFit="1"/>
    </xf>
    <xf numFmtId="0" fontId="26" fillId="0" borderId="157" xfId="0" applyFont="1" applyBorder="1" applyAlignment="1">
      <alignment horizontal="left" vertical="center" shrinkToFit="1"/>
    </xf>
    <xf numFmtId="0" fontId="26" fillId="0" borderId="92" xfId="0" applyFont="1" applyBorder="1" applyAlignment="1">
      <alignment horizontal="left" vertical="center" shrinkToFit="1"/>
    </xf>
    <xf numFmtId="0" fontId="26" fillId="0" borderId="70" xfId="0" applyFont="1" applyBorder="1" applyAlignment="1">
      <alignment horizontal="left" vertical="center" shrinkToFit="1"/>
    </xf>
    <xf numFmtId="177" fontId="26" fillId="0" borderId="156" xfId="0" applyNumberFormat="1" applyFont="1" applyBorder="1" applyAlignment="1">
      <alignment vertical="center" shrinkToFit="1"/>
    </xf>
    <xf numFmtId="177" fontId="26" fillId="0" borderId="157" xfId="0" applyNumberFormat="1" applyFont="1" applyBorder="1" applyAlignment="1">
      <alignment vertical="center" shrinkToFit="1"/>
    </xf>
    <xf numFmtId="177" fontId="26" fillId="0" borderId="92" xfId="0" applyNumberFormat="1" applyFont="1" applyBorder="1" applyAlignment="1">
      <alignment vertical="center" shrinkToFit="1"/>
    </xf>
    <xf numFmtId="0" fontId="26" fillId="0" borderId="92" xfId="0" applyFont="1" applyBorder="1" applyAlignment="1">
      <alignment horizontal="center" vertical="center" shrinkToFit="1"/>
    </xf>
    <xf numFmtId="0" fontId="26" fillId="0" borderId="85" xfId="0" applyFont="1" applyBorder="1" applyAlignment="1">
      <alignment horizontal="left" vertical="top" wrapText="1"/>
    </xf>
    <xf numFmtId="0" fontId="26" fillId="0" borderId="166" xfId="0" applyFont="1" applyBorder="1" applyAlignment="1">
      <alignment horizontal="left" vertical="top" shrinkToFit="1"/>
    </xf>
    <xf numFmtId="0" fontId="26" fillId="0" borderId="160" xfId="0" applyFont="1" applyBorder="1" applyAlignment="1">
      <alignment horizontal="left" vertical="top" shrinkToFit="1"/>
    </xf>
    <xf numFmtId="0" fontId="26" fillId="0" borderId="166" xfId="0" applyFont="1" applyBorder="1" applyAlignment="1">
      <alignment vertical="center" shrinkToFit="1"/>
    </xf>
    <xf numFmtId="181" fontId="26" fillId="0" borderId="92" xfId="0" applyNumberFormat="1" applyFont="1" applyBorder="1" applyAlignment="1">
      <alignment vertical="center" shrinkToFit="1"/>
    </xf>
    <xf numFmtId="0" fontId="26" fillId="0" borderId="164" xfId="0" applyFont="1" applyBorder="1" applyAlignment="1">
      <alignment vertical="center" wrapText="1" shrinkToFit="1"/>
    </xf>
    <xf numFmtId="0" fontId="26" fillId="0" borderId="156" xfId="0" applyFont="1" applyBorder="1" applyAlignment="1">
      <alignment vertical="center" shrinkToFit="1"/>
    </xf>
    <xf numFmtId="182" fontId="26" fillId="0" borderId="163" xfId="0" applyNumberFormat="1" applyFont="1" applyBorder="1" applyAlignment="1">
      <alignment vertical="center" shrinkToFit="1"/>
    </xf>
    <xf numFmtId="181" fontId="26" fillId="0" borderId="175" xfId="0" applyNumberFormat="1" applyFont="1" applyBorder="1" applyAlignment="1">
      <alignment vertical="center" shrinkToFit="1"/>
    </xf>
    <xf numFmtId="182" fontId="26" fillId="0" borderId="164" xfId="0" applyNumberFormat="1" applyFont="1" applyBorder="1" applyAlignment="1">
      <alignment vertical="center" shrinkToFit="1"/>
    </xf>
    <xf numFmtId="0" fontId="26" fillId="0" borderId="165" xfId="0" applyFont="1" applyBorder="1" applyAlignment="1">
      <alignment horizontal="left" vertical="top" wrapText="1"/>
    </xf>
    <xf numFmtId="0" fontId="26" fillId="0" borderId="164" xfId="0" applyFont="1" applyBorder="1" applyAlignment="1">
      <alignment vertical="center" shrinkToFit="1"/>
    </xf>
    <xf numFmtId="177" fontId="26" fillId="0" borderId="157" xfId="0" applyNumberFormat="1" applyFont="1" applyBorder="1" applyAlignment="1">
      <alignment vertical="top" shrinkToFit="1"/>
    </xf>
    <xf numFmtId="177" fontId="26" fillId="0" borderId="80" xfId="0" applyNumberFormat="1" applyFont="1" applyBorder="1" applyAlignment="1">
      <alignment vertical="top" shrinkToFit="1"/>
    </xf>
    <xf numFmtId="0" fontId="26" fillId="0" borderId="167" xfId="0" applyFont="1" applyBorder="1" applyAlignment="1">
      <alignment horizontal="left" vertical="top" wrapText="1"/>
    </xf>
    <xf numFmtId="0" fontId="26" fillId="0" borderId="160" xfId="0" applyFont="1" applyBorder="1" applyAlignment="1">
      <alignment horizontal="left" vertical="top" wrapText="1"/>
    </xf>
    <xf numFmtId="0" fontId="26" fillId="0" borderId="168" xfId="0" applyFont="1" applyBorder="1" applyAlignment="1">
      <alignment horizontal="left" vertical="top" wrapText="1"/>
    </xf>
    <xf numFmtId="0" fontId="26" fillId="0" borderId="169" xfId="0" applyFont="1" applyBorder="1" applyAlignment="1">
      <alignment horizontal="left" vertical="top" wrapText="1"/>
    </xf>
    <xf numFmtId="0" fontId="26" fillId="0" borderId="170" xfId="0" applyFont="1" applyBorder="1" applyAlignment="1">
      <alignment horizontal="left" vertical="top" wrapText="1"/>
    </xf>
    <xf numFmtId="189" fontId="26" fillId="0" borderId="91" xfId="0" applyNumberFormat="1" applyFont="1" applyBorder="1" applyAlignment="1">
      <alignment vertical="center" shrinkToFit="1"/>
    </xf>
    <xf numFmtId="189" fontId="26" fillId="0" borderId="92" xfId="0" applyNumberFormat="1" applyFont="1" applyBorder="1" applyAlignment="1">
      <alignment vertical="center" shrinkToFit="1"/>
    </xf>
    <xf numFmtId="189" fontId="26" fillId="0" borderId="156" xfId="0" applyNumberFormat="1" applyFont="1" applyBorder="1" applyAlignment="1">
      <alignment vertical="center" shrinkToFit="1"/>
    </xf>
    <xf numFmtId="0" fontId="26" fillId="0" borderId="178" xfId="0" applyFont="1" applyBorder="1" applyAlignment="1">
      <alignment horizontal="center" vertical="top" wrapText="1"/>
    </xf>
    <xf numFmtId="0" fontId="26" fillId="0" borderId="163" xfId="0" applyFont="1" applyBorder="1" applyAlignment="1">
      <alignment horizontal="center" vertical="top" wrapText="1"/>
    </xf>
    <xf numFmtId="0" fontId="26" fillId="0" borderId="92" xfId="0" applyFont="1" applyBorder="1" applyAlignment="1">
      <alignment horizontal="center" vertical="top" wrapText="1"/>
    </xf>
    <xf numFmtId="0" fontId="26" fillId="0" borderId="172" xfId="0" applyFont="1" applyBorder="1" applyAlignment="1">
      <alignment horizontal="center" vertical="top" wrapText="1"/>
    </xf>
    <xf numFmtId="0" fontId="26" fillId="0" borderId="173" xfId="0" applyFont="1" applyBorder="1" applyAlignment="1">
      <alignment horizontal="center" vertical="top" wrapText="1"/>
    </xf>
    <xf numFmtId="0" fontId="26" fillId="0" borderId="158" xfId="0" applyFont="1" applyBorder="1" applyAlignment="1">
      <alignment horizontal="center" vertical="top" wrapText="1"/>
    </xf>
    <xf numFmtId="0" fontId="26" fillId="0" borderId="0" xfId="0" applyFont="1" applyAlignment="1">
      <alignment horizontal="left" vertical="top" wrapText="1"/>
    </xf>
    <xf numFmtId="184" fontId="26" fillId="0" borderId="156" xfId="0" applyNumberFormat="1" applyFont="1" applyBorder="1" applyAlignment="1">
      <alignment horizontal="center" vertical="center" wrapText="1"/>
    </xf>
    <xf numFmtId="188" fontId="26" fillId="0" borderId="145" xfId="0" applyNumberFormat="1" applyFont="1" applyBorder="1" applyAlignment="1">
      <alignment horizontal="center" vertical="center" shrinkToFit="1"/>
    </xf>
    <xf numFmtId="188" fontId="26" fillId="0" borderId="164" xfId="0" applyNumberFormat="1" applyFont="1" applyBorder="1" applyAlignment="1">
      <alignment horizontal="center" vertical="center" shrinkToFit="1"/>
    </xf>
    <xf numFmtId="177" fontId="26" fillId="0" borderId="146" xfId="0" applyNumberFormat="1" applyFont="1" applyBorder="1" applyAlignment="1">
      <alignment horizontal="center" vertical="center" shrinkToFit="1"/>
    </xf>
    <xf numFmtId="186" fontId="26" fillId="0" borderId="163" xfId="0" applyNumberFormat="1" applyFont="1" applyBorder="1" applyAlignment="1">
      <alignment vertical="center" shrinkToFit="1"/>
    </xf>
    <xf numFmtId="177" fontId="26" fillId="0" borderId="147" xfId="0" applyNumberFormat="1" applyFont="1" applyBorder="1" applyAlignment="1">
      <alignment horizontal="center" vertical="center" shrinkToFit="1"/>
    </xf>
    <xf numFmtId="177" fontId="26" fillId="0" borderId="175" xfId="0" applyNumberFormat="1" applyFont="1" applyBorder="1" applyAlignment="1">
      <alignment horizontal="center" vertical="center" shrinkToFit="1"/>
    </xf>
    <xf numFmtId="186" fontId="26" fillId="0" borderId="176" xfId="0" applyNumberFormat="1" applyFont="1" applyBorder="1" applyAlignment="1">
      <alignment vertical="center" shrinkToFit="1"/>
    </xf>
    <xf numFmtId="0" fontId="26" fillId="0" borderId="70" xfId="0" applyFont="1" applyBorder="1" applyAlignment="1">
      <alignment horizontal="center" vertical="center" wrapText="1"/>
    </xf>
    <xf numFmtId="190" fontId="26" fillId="0" borderId="157" xfId="0" applyNumberFormat="1" applyFont="1" applyBorder="1" applyAlignment="1">
      <alignment horizontal="center" vertical="center" wrapText="1"/>
    </xf>
    <xf numFmtId="0" fontId="26" fillId="0" borderId="175" xfId="0" applyFont="1" applyBorder="1" applyAlignment="1">
      <alignment horizontal="center" vertical="center" wrapText="1"/>
    </xf>
    <xf numFmtId="0" fontId="26" fillId="0" borderId="177" xfId="0" applyFont="1" applyBorder="1" applyAlignment="1">
      <alignment horizontal="center" vertical="center" wrapText="1"/>
    </xf>
    <xf numFmtId="0" fontId="26" fillId="0" borderId="150" xfId="0" applyFont="1" applyBorder="1" applyAlignment="1">
      <alignment horizontal="center" vertical="center" wrapText="1"/>
    </xf>
    <xf numFmtId="0" fontId="26" fillId="0" borderId="151" xfId="0" applyFont="1" applyBorder="1" applyAlignment="1">
      <alignment horizontal="center" vertical="center" wrapText="1"/>
    </xf>
    <xf numFmtId="184" fontId="0" fillId="0" borderId="56" xfId="0" applyNumberFormat="1" applyBorder="1" applyAlignment="1" applyProtection="1">
      <alignment horizontal="center" vertical="center"/>
      <protection locked="0"/>
    </xf>
    <xf numFmtId="184" fontId="0" fillId="0" borderId="57" xfId="0" applyNumberFormat="1" applyBorder="1" applyAlignment="1" applyProtection="1">
      <alignment horizontal="center" vertical="center"/>
      <protection locked="0"/>
    </xf>
    <xf numFmtId="0" fontId="0" fillId="0" borderId="0" xfId="0">
      <alignment vertical="center"/>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24" xfId="0" applyFont="1" applyBorder="1" applyAlignment="1">
      <alignment horizontal="left" vertical="top" wrapText="1"/>
    </xf>
    <xf numFmtId="0" fontId="15" fillId="0" borderId="0" xfId="0" applyFont="1" applyAlignment="1">
      <alignment horizontal="left" vertical="top" wrapText="1"/>
    </xf>
    <xf numFmtId="0" fontId="15" fillId="0" borderId="25"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14" fontId="0" fillId="2" borderId="2" xfId="0" applyNumberFormat="1" applyFill="1" applyBorder="1" applyAlignment="1">
      <alignment horizontal="center" vertical="center"/>
    </xf>
    <xf numFmtId="14" fontId="0" fillId="2" borderId="41" xfId="0" applyNumberFormat="1" applyFill="1" applyBorder="1" applyAlignment="1">
      <alignment horizontal="center" vertical="center"/>
    </xf>
    <xf numFmtId="14" fontId="0" fillId="2" borderId="3" xfId="0" applyNumberFormat="1" applyFill="1" applyBorder="1" applyAlignment="1">
      <alignment horizontal="center" vertical="center"/>
    </xf>
    <xf numFmtId="191" fontId="11" fillId="0" borderId="0" xfId="0" applyNumberFormat="1" applyFont="1" applyAlignment="1">
      <alignment horizontal="center" vertical="center"/>
    </xf>
    <xf numFmtId="191" fontId="0" fillId="0" borderId="0" xfId="0" applyNumberFormat="1" applyAlignment="1">
      <alignment horizontal="center" vertical="center"/>
    </xf>
    <xf numFmtId="0" fontId="15" fillId="0" borderId="30" xfId="0" applyFont="1" applyBorder="1" applyAlignment="1">
      <alignment horizontal="distributed" vertical="center" wrapText="1"/>
    </xf>
    <xf numFmtId="0" fontId="15" fillId="0" borderId="31" xfId="0" applyFont="1" applyBorder="1" applyAlignment="1">
      <alignment horizontal="distributed" vertical="center" wrapText="1"/>
    </xf>
    <xf numFmtId="0" fontId="15" fillId="0" borderId="39" xfId="0" applyFont="1" applyBorder="1" applyAlignment="1">
      <alignment horizontal="distributed" vertical="center" wrapText="1"/>
    </xf>
    <xf numFmtId="177" fontId="6" fillId="0" borderId="40" xfId="0" applyNumberFormat="1" applyFont="1" applyFill="1" applyBorder="1" applyAlignment="1">
      <alignment horizontal="center" vertical="center" shrinkToFit="1"/>
    </xf>
    <xf numFmtId="177" fontId="6" fillId="0" borderId="31" xfId="0" applyNumberFormat="1" applyFont="1" applyFill="1" applyBorder="1" applyAlignment="1">
      <alignment horizontal="center" vertical="center" shrinkToFit="1"/>
    </xf>
    <xf numFmtId="0" fontId="6" fillId="0" borderId="2" xfId="0" applyFont="1" applyBorder="1" applyAlignment="1">
      <alignment horizontal="distributed" vertical="center" wrapText="1"/>
    </xf>
    <xf numFmtId="0" fontId="6" fillId="0" borderId="41" xfId="0" applyFont="1" applyBorder="1" applyAlignment="1">
      <alignment horizontal="distributed" vertical="center" wrapText="1"/>
    </xf>
    <xf numFmtId="0" fontId="6" fillId="0" borderId="22" xfId="0" applyFont="1" applyBorder="1" applyAlignment="1">
      <alignment horizontal="distributed"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6" fillId="0" borderId="2" xfId="0" applyFont="1" applyBorder="1" applyAlignment="1">
      <alignment horizontal="distributed" vertical="center"/>
    </xf>
    <xf numFmtId="0" fontId="8" fillId="0" borderId="41" xfId="0" applyFont="1" applyBorder="1" applyAlignment="1">
      <alignment horizontal="distributed" vertical="center"/>
    </xf>
    <xf numFmtId="0" fontId="6" fillId="0" borderId="2" xfId="0" applyFont="1" applyBorder="1" applyAlignment="1">
      <alignment horizontal="center" vertical="center"/>
    </xf>
    <xf numFmtId="0" fontId="6" fillId="0" borderId="41" xfId="0" applyFont="1" applyBorder="1" applyAlignment="1">
      <alignment horizontal="center" vertical="center"/>
    </xf>
    <xf numFmtId="0" fontId="6" fillId="0" borderId="0" xfId="0" applyFont="1" applyAlignment="1">
      <alignment horizontal="distributed" vertical="center"/>
    </xf>
    <xf numFmtId="0" fontId="6" fillId="0" borderId="0" xfId="0" applyFont="1">
      <alignment vertical="center"/>
    </xf>
    <xf numFmtId="0" fontId="6" fillId="0" borderId="0" xfId="0" applyFont="1" applyAlignment="1">
      <alignment horizontal="center" vertical="center"/>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0" xfId="0" applyFont="1" applyAlignment="1">
      <alignment horizontal="distributed" vertical="center" wrapText="1"/>
    </xf>
    <xf numFmtId="0" fontId="6" fillId="0" borderId="25"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7" xfId="0" applyFont="1" applyBorder="1" applyAlignment="1">
      <alignment vertical="center" wrapText="1"/>
    </xf>
    <xf numFmtId="0" fontId="8" fillId="0" borderId="7" xfId="0" applyFont="1" applyBorder="1">
      <alignment vertical="center"/>
    </xf>
    <xf numFmtId="0" fontId="8" fillId="0" borderId="8" xfId="0" applyFont="1" applyBorder="1">
      <alignment vertical="center"/>
    </xf>
    <xf numFmtId="0" fontId="6" fillId="0" borderId="27" xfId="0" applyFont="1" applyBorder="1" applyAlignment="1">
      <alignment vertical="center" wrapText="1"/>
    </xf>
    <xf numFmtId="0" fontId="6" fillId="0" borderId="28" xfId="0" applyFont="1" applyBorder="1" applyAlignment="1">
      <alignmen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19" xfId="0" applyFont="1" applyBorder="1" applyAlignment="1">
      <alignment horizontal="distributed" vertical="center" wrapText="1"/>
    </xf>
    <xf numFmtId="0" fontId="6" fillId="0" borderId="37" xfId="0" applyFont="1" applyBorder="1" applyAlignment="1">
      <alignment horizontal="distributed" vertical="center" wrapText="1"/>
    </xf>
    <xf numFmtId="38" fontId="6" fillId="0" borderId="33" xfId="1" applyFont="1" applyFill="1" applyBorder="1" applyAlignment="1" applyProtection="1">
      <alignment horizontal="right" vertical="center" wrapText="1"/>
    </xf>
    <xf numFmtId="38" fontId="6" fillId="0" borderId="38" xfId="1" applyFont="1" applyFill="1" applyBorder="1" applyAlignment="1" applyProtection="1">
      <alignment horizontal="right" vertical="center" wrapText="1"/>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distributed" vertical="center"/>
    </xf>
    <xf numFmtId="0" fontId="6" fillId="0" borderId="35" xfId="0" applyFont="1" applyBorder="1" applyAlignment="1">
      <alignment horizontal="distributed" vertical="center"/>
    </xf>
    <xf numFmtId="177" fontId="6" fillId="0" borderId="33" xfId="0" applyNumberFormat="1" applyFont="1" applyBorder="1" applyAlignment="1">
      <alignment horizontal="center" vertical="center" shrinkToFit="1"/>
    </xf>
    <xf numFmtId="177" fontId="6" fillId="0" borderId="7" xfId="0" applyNumberFormat="1" applyFont="1" applyBorder="1" applyAlignment="1">
      <alignment horizontal="center" vertical="center" shrinkToFit="1"/>
    </xf>
    <xf numFmtId="0" fontId="6" fillId="0" borderId="15"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14" fillId="0" borderId="6"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21" xfId="0" applyFont="1" applyBorder="1" applyAlignment="1">
      <alignment horizontal="distributed" vertical="center" wrapText="1"/>
    </xf>
    <xf numFmtId="0" fontId="6" fillId="0" borderId="6" xfId="0" applyFont="1" applyBorder="1" applyAlignment="1">
      <alignment horizontal="center" vertical="center"/>
    </xf>
    <xf numFmtId="0" fontId="8" fillId="0" borderId="19" xfId="0" applyFont="1" applyBorder="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8" fillId="0" borderId="22" xfId="0" applyFont="1" applyBorder="1">
      <alignmen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right" vertical="center"/>
    </xf>
    <xf numFmtId="0" fontId="6" fillId="0" borderId="0" xfId="0" applyFont="1" applyAlignment="1"/>
    <xf numFmtId="0" fontId="6" fillId="0" borderId="0" xfId="0" applyFont="1" applyAlignment="1">
      <alignment vertical="top" wrapText="1"/>
    </xf>
    <xf numFmtId="0" fontId="12" fillId="0" borderId="0" xfId="0" applyFont="1" applyAlignment="1">
      <alignment vertical="center" wrapText="1"/>
    </xf>
    <xf numFmtId="0" fontId="14" fillId="0" borderId="7" xfId="0" applyFont="1" applyBorder="1" applyAlignment="1">
      <alignment horizontal="distributed" vertical="center" wrapText="1"/>
    </xf>
    <xf numFmtId="0" fontId="14" fillId="0" borderId="8" xfId="0" applyFont="1" applyBorder="1" applyAlignment="1">
      <alignment horizontal="distributed" vertical="center" wrapText="1"/>
    </xf>
    <xf numFmtId="0" fontId="14" fillId="0" borderId="12" xfId="0" applyFont="1" applyBorder="1" applyAlignment="1">
      <alignment horizontal="distributed" vertical="center" wrapText="1"/>
    </xf>
    <xf numFmtId="0" fontId="14" fillId="0" borderId="13" xfId="0" applyFont="1" applyBorder="1" applyAlignment="1">
      <alignment horizontal="distributed" vertical="center" wrapText="1"/>
    </xf>
    <xf numFmtId="0" fontId="14" fillId="0" borderId="14" xfId="0" applyFont="1" applyBorder="1" applyAlignment="1">
      <alignment horizontal="distributed" vertical="center"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vertical="top"/>
    </xf>
    <xf numFmtId="0" fontId="6" fillId="0" borderId="4" xfId="0" applyFont="1" applyBorder="1" applyAlignment="1">
      <alignment vertical="center" wrapText="1"/>
    </xf>
    <xf numFmtId="0" fontId="20" fillId="2" borderId="0" xfId="4" applyFont="1" applyFill="1" applyAlignment="1">
      <alignment horizontal="left" vertical="center" wrapText="1"/>
    </xf>
    <xf numFmtId="0" fontId="20" fillId="2" borderId="0" xfId="4" applyFont="1" applyFill="1" applyAlignment="1">
      <alignment horizontal="left" vertical="center"/>
    </xf>
    <xf numFmtId="0" fontId="6" fillId="2" borderId="0" xfId="4" applyFont="1" applyFill="1" applyAlignment="1">
      <alignment horizontal="right"/>
    </xf>
    <xf numFmtId="0" fontId="6" fillId="2" borderId="0" xfId="4" applyFont="1" applyFill="1" applyAlignment="1">
      <alignment horizontal="right" vertical="center"/>
    </xf>
    <xf numFmtId="0" fontId="18" fillId="2" borderId="0" xfId="4" applyFont="1" applyFill="1" applyAlignment="1">
      <alignment horizontal="center" wrapText="1"/>
    </xf>
    <xf numFmtId="0" fontId="24" fillId="0" borderId="2" xfId="4" applyFont="1" applyBorder="1" applyAlignment="1">
      <alignment horizontal="center" vertical="center" wrapText="1"/>
    </xf>
    <xf numFmtId="0" fontId="24" fillId="0" borderId="41" xfId="4" applyFont="1" applyBorder="1" applyAlignment="1">
      <alignment horizontal="center" vertical="center" wrapText="1"/>
    </xf>
    <xf numFmtId="0" fontId="24" fillId="0" borderId="2" xfId="4" applyFont="1" applyBorder="1" applyAlignment="1">
      <alignment horizontal="left" vertical="center" wrapText="1"/>
    </xf>
    <xf numFmtId="0" fontId="5" fillId="0" borderId="41" xfId="0" applyFont="1" applyBorder="1" applyAlignment="1">
      <alignment horizontal="left" vertical="center" wrapText="1"/>
    </xf>
    <xf numFmtId="0" fontId="5" fillId="0" borderId="3" xfId="0" applyFont="1" applyBorder="1" applyAlignment="1">
      <alignment horizontal="left" vertical="center" wrapText="1"/>
    </xf>
    <xf numFmtId="38" fontId="24" fillId="0" borderId="6" xfId="1" applyFont="1" applyFill="1" applyBorder="1" applyAlignment="1" applyProtection="1">
      <alignment horizontal="center" vertical="center" wrapText="1"/>
    </xf>
    <xf numFmtId="38" fontId="24" fillId="0" borderId="7" xfId="1" applyFont="1" applyFill="1" applyBorder="1" applyAlignment="1" applyProtection="1">
      <alignment horizontal="center" vertical="center" wrapText="1"/>
    </xf>
    <xf numFmtId="38" fontId="24" fillId="0" borderId="12" xfId="1" applyFont="1" applyFill="1" applyBorder="1" applyAlignment="1" applyProtection="1">
      <alignment horizontal="center" vertical="center" wrapText="1"/>
    </xf>
    <xf numFmtId="38" fontId="24" fillId="0" borderId="13" xfId="1" applyFont="1" applyFill="1" applyBorder="1" applyAlignment="1" applyProtection="1">
      <alignment horizontal="center" vertical="center" wrapText="1"/>
    </xf>
    <xf numFmtId="0" fontId="24" fillId="0" borderId="8" xfId="4" applyFont="1" applyBorder="1" applyAlignment="1">
      <alignment horizontal="center" vertical="center"/>
    </xf>
    <xf numFmtId="0" fontId="24" fillId="0" borderId="14" xfId="4" applyFont="1" applyBorder="1" applyAlignment="1">
      <alignment horizontal="center" vertical="center"/>
    </xf>
    <xf numFmtId="38" fontId="24" fillId="0" borderId="6" xfId="1" applyFont="1" applyFill="1" applyBorder="1" applyAlignment="1" applyProtection="1">
      <alignment horizontal="center" vertical="center"/>
    </xf>
    <xf numFmtId="38" fontId="24" fillId="0" borderId="7" xfId="1" applyFont="1" applyFill="1" applyBorder="1" applyAlignment="1" applyProtection="1">
      <alignment horizontal="center" vertical="center"/>
    </xf>
    <xf numFmtId="38" fontId="24" fillId="0" borderId="12" xfId="1" applyFont="1" applyFill="1" applyBorder="1" applyAlignment="1" applyProtection="1">
      <alignment horizontal="center" vertical="center"/>
    </xf>
    <xf numFmtId="38" fontId="24" fillId="0" borderId="13" xfId="1" applyFont="1" applyFill="1" applyBorder="1" applyAlignment="1" applyProtection="1">
      <alignment horizontal="center" vertical="center"/>
    </xf>
    <xf numFmtId="179" fontId="24" fillId="0" borderId="6" xfId="4" applyNumberFormat="1" applyFont="1" applyBorder="1" applyAlignment="1">
      <alignment horizontal="center" vertical="center" shrinkToFit="1"/>
    </xf>
    <xf numFmtId="179" fontId="24" fillId="0" borderId="7" xfId="4" applyNumberFormat="1" applyFont="1" applyBorder="1" applyAlignment="1">
      <alignment horizontal="center" vertical="center" shrinkToFit="1"/>
    </xf>
    <xf numFmtId="179" fontId="24" fillId="0" borderId="12" xfId="4" applyNumberFormat="1" applyFont="1" applyBorder="1" applyAlignment="1">
      <alignment horizontal="center" vertical="center" shrinkToFit="1"/>
    </xf>
    <xf numFmtId="179" fontId="24" fillId="0" borderId="13" xfId="4" applyNumberFormat="1" applyFont="1" applyBorder="1" applyAlignment="1">
      <alignment horizontal="center" vertical="center" shrinkToFit="1"/>
    </xf>
    <xf numFmtId="0" fontId="6" fillId="0" borderId="2" xfId="4" applyFont="1" applyBorder="1" applyAlignment="1">
      <alignment horizontal="center" vertical="center" wrapText="1"/>
    </xf>
    <xf numFmtId="0" fontId="6" fillId="0" borderId="41" xfId="4" applyFont="1" applyBorder="1" applyAlignment="1">
      <alignment horizontal="center" vertical="center" wrapText="1"/>
    </xf>
    <xf numFmtId="0" fontId="6" fillId="0" borderId="2" xfId="4" applyFont="1" applyBorder="1" applyAlignment="1">
      <alignment horizontal="left" vertical="center" wrapText="1"/>
    </xf>
    <xf numFmtId="0" fontId="0" fillId="0" borderId="41" xfId="0" applyBorder="1" applyAlignment="1">
      <alignment horizontal="left" vertical="center" wrapText="1"/>
    </xf>
    <xf numFmtId="0" fontId="0" fillId="0" borderId="3" xfId="0" applyBorder="1" applyAlignment="1">
      <alignment horizontal="left" vertical="center" wrapText="1"/>
    </xf>
    <xf numFmtId="0" fontId="20" fillId="0" borderId="0" xfId="4" applyFont="1" applyAlignment="1">
      <alignment horizontal="left" vertical="center" wrapText="1"/>
    </xf>
    <xf numFmtId="0" fontId="24" fillId="0" borderId="2" xfId="4" applyFont="1" applyBorder="1" applyAlignment="1">
      <alignment horizontal="center" vertical="center"/>
    </xf>
    <xf numFmtId="0" fontId="24" fillId="0" borderId="41" xfId="4" applyFont="1" applyBorder="1" applyAlignment="1">
      <alignment horizontal="center" vertical="center"/>
    </xf>
    <xf numFmtId="0" fontId="24" fillId="0" borderId="3" xfId="4" applyFont="1" applyBorder="1" applyAlignment="1">
      <alignment horizontal="center" vertical="center"/>
    </xf>
    <xf numFmtId="0" fontId="24" fillId="0" borderId="8" xfId="0" applyFont="1" applyBorder="1" applyAlignment="1">
      <alignment horizontal="center" vertical="center" shrinkToFit="1"/>
    </xf>
    <xf numFmtId="0" fontId="24" fillId="0" borderId="25" xfId="0" applyFont="1" applyBorder="1" applyAlignment="1">
      <alignment horizontal="center" vertical="center" shrinkToFit="1"/>
    </xf>
    <xf numFmtId="180" fontId="24" fillId="0" borderId="24" xfId="4" applyNumberFormat="1" applyFont="1" applyBorder="1" applyAlignment="1">
      <alignment horizontal="center" vertical="center"/>
    </xf>
    <xf numFmtId="180" fontId="24" fillId="0" borderId="0" xfId="4" applyNumberFormat="1" applyFont="1" applyAlignment="1">
      <alignment horizontal="center" vertical="center"/>
    </xf>
    <xf numFmtId="182" fontId="24" fillId="0" borderId="40" xfId="0" applyNumberFormat="1" applyFont="1" applyBorder="1" applyAlignment="1">
      <alignment horizontal="center" vertical="center" wrapText="1"/>
    </xf>
    <xf numFmtId="182" fontId="24" fillId="0" borderId="31" xfId="0" applyNumberFormat="1" applyFont="1" applyBorder="1" applyAlignment="1">
      <alignment horizontal="center" vertical="center" wrapText="1"/>
    </xf>
    <xf numFmtId="0" fontId="24" fillId="0" borderId="7" xfId="4" applyFont="1" applyBorder="1" applyAlignment="1">
      <alignment horizontal="center" vertical="center" shrinkToFit="1"/>
    </xf>
    <xf numFmtId="0" fontId="24" fillId="0" borderId="13" xfId="4" applyFont="1" applyBorder="1" applyAlignment="1">
      <alignment horizontal="center" vertical="center" shrinkToFit="1"/>
    </xf>
    <xf numFmtId="0" fontId="24" fillId="0" borderId="14" xfId="0" applyFont="1" applyBorder="1" applyAlignment="1">
      <alignment horizontal="center" vertical="center" shrinkToFit="1"/>
    </xf>
    <xf numFmtId="180" fontId="24" fillId="0" borderId="12" xfId="4" applyNumberFormat="1" applyFont="1" applyBorder="1" applyAlignment="1">
      <alignment horizontal="center" vertical="center"/>
    </xf>
    <xf numFmtId="180" fontId="24" fillId="0" borderId="13" xfId="4" applyNumberFormat="1" applyFont="1" applyBorder="1" applyAlignment="1">
      <alignment horizontal="center" vertical="center"/>
    </xf>
    <xf numFmtId="0" fontId="24" fillId="0" borderId="6" xfId="0" applyFont="1" applyBorder="1" applyAlignment="1">
      <alignment horizontal="distributed" wrapText="1"/>
    </xf>
    <xf numFmtId="0" fontId="24" fillId="0" borderId="7" xfId="0" applyFont="1" applyBorder="1" applyAlignment="1">
      <alignment horizontal="distributed" wrapText="1"/>
    </xf>
    <xf numFmtId="38" fontId="24" fillId="0" borderId="24" xfId="1" applyFont="1" applyFill="1" applyBorder="1" applyAlignment="1" applyProtection="1">
      <alignment horizontal="center" vertical="center" wrapText="1"/>
    </xf>
    <xf numFmtId="38" fontId="24" fillId="0" borderId="0" xfId="1" applyFont="1" applyFill="1" applyBorder="1" applyAlignment="1" applyProtection="1">
      <alignment horizontal="center" vertical="center" wrapText="1"/>
    </xf>
    <xf numFmtId="0" fontId="24" fillId="0" borderId="25" xfId="4" applyFont="1" applyBorder="1" applyAlignment="1">
      <alignment horizontal="center" vertical="center"/>
    </xf>
    <xf numFmtId="38" fontId="24" fillId="0" borderId="24" xfId="1" applyFont="1" applyFill="1" applyBorder="1" applyAlignment="1" applyProtection="1">
      <alignment horizontal="center" vertical="center"/>
    </xf>
    <xf numFmtId="38" fontId="24" fillId="0" borderId="0" xfId="1" applyFont="1" applyFill="1" applyBorder="1" applyAlignment="1" applyProtection="1">
      <alignment horizontal="center" vertical="center"/>
    </xf>
    <xf numFmtId="181" fontId="24" fillId="0" borderId="6" xfId="4" applyNumberFormat="1" applyFont="1" applyBorder="1" applyAlignment="1">
      <alignment horizontal="center" vertical="center"/>
    </xf>
    <xf numFmtId="181" fontId="24" fillId="0" borderId="7" xfId="4" applyNumberFormat="1" applyFont="1" applyBorder="1" applyAlignment="1">
      <alignment horizontal="center" vertical="center"/>
    </xf>
    <xf numFmtId="181" fontId="24" fillId="0" borderId="24" xfId="4" applyNumberFormat="1" applyFont="1" applyBorder="1" applyAlignment="1">
      <alignment horizontal="center" vertical="center"/>
    </xf>
    <xf numFmtId="181" fontId="24" fillId="0" borderId="0" xfId="4" applyNumberFormat="1" applyFont="1" applyAlignment="1">
      <alignment horizontal="center" vertical="center"/>
    </xf>
    <xf numFmtId="0" fontId="24" fillId="0" borderId="0" xfId="4" applyFont="1" applyAlignment="1">
      <alignment horizontal="center" vertical="center" shrinkToFit="1"/>
    </xf>
    <xf numFmtId="0" fontId="24" fillId="0" borderId="6" xfId="4" applyFont="1" applyBorder="1" applyAlignment="1">
      <alignment horizontal="distributed" wrapText="1"/>
    </xf>
    <xf numFmtId="0" fontId="24" fillId="0" borderId="7" xfId="4" applyFont="1" applyBorder="1" applyAlignment="1">
      <alignment horizontal="distributed" wrapText="1"/>
    </xf>
    <xf numFmtId="0" fontId="24" fillId="0" borderId="6" xfId="4" applyFont="1" applyBorder="1" applyAlignment="1">
      <alignment horizontal="center" vertical="center"/>
    </xf>
    <xf numFmtId="0" fontId="24" fillId="0" borderId="7" xfId="4" applyFont="1" applyBorder="1" applyAlignment="1">
      <alignment horizontal="center" vertical="center"/>
    </xf>
    <xf numFmtId="0" fontId="24" fillId="0" borderId="24" xfId="4" applyFont="1" applyBorder="1" applyAlignment="1">
      <alignment horizontal="center" vertical="center"/>
    </xf>
    <xf numFmtId="0" fontId="24" fillId="0" borderId="0" xfId="4" applyFont="1" applyAlignment="1">
      <alignment horizontal="center" vertical="center"/>
    </xf>
    <xf numFmtId="181" fontId="6" fillId="0" borderId="6" xfId="4" applyNumberFormat="1" applyFont="1" applyBorder="1" applyAlignment="1">
      <alignment horizontal="center" vertical="center"/>
    </xf>
    <xf numFmtId="181" fontId="6" fillId="0" borderId="7" xfId="4" applyNumberFormat="1" applyFont="1" applyBorder="1" applyAlignment="1">
      <alignment horizontal="center" vertical="center"/>
    </xf>
    <xf numFmtId="181" fontId="6" fillId="0" borderId="24" xfId="4" applyNumberFormat="1" applyFont="1" applyBorder="1" applyAlignment="1">
      <alignment horizontal="center" vertical="center"/>
    </xf>
    <xf numFmtId="181" fontId="6" fillId="0" borderId="0" xfId="4" applyNumberFormat="1" applyFont="1" applyAlignment="1">
      <alignment horizontal="center" vertical="center"/>
    </xf>
    <xf numFmtId="0" fontId="6" fillId="0" borderId="7" xfId="4" applyFont="1" applyBorder="1" applyAlignment="1">
      <alignment horizontal="center" vertical="center" shrinkToFit="1"/>
    </xf>
    <xf numFmtId="0" fontId="6" fillId="0" borderId="0" xfId="4" applyFont="1" applyAlignment="1">
      <alignment horizontal="center" vertical="center" shrinkToFit="1"/>
    </xf>
    <xf numFmtId="0" fontId="6" fillId="0" borderId="8" xfId="0" applyFont="1" applyBorder="1" applyAlignment="1">
      <alignment horizontal="center" vertical="center" shrinkToFit="1"/>
    </xf>
    <xf numFmtId="0" fontId="6" fillId="0" borderId="25" xfId="0" applyFont="1" applyBorder="1" applyAlignment="1">
      <alignment horizontal="center" vertical="center" shrinkToFit="1"/>
    </xf>
    <xf numFmtId="180" fontId="6" fillId="0" borderId="24" xfId="4" applyNumberFormat="1" applyFont="1" applyBorder="1" applyAlignment="1">
      <alignment horizontal="center" vertical="center"/>
    </xf>
    <xf numFmtId="180" fontId="6" fillId="0" borderId="0" xfId="4" applyNumberFormat="1" applyFont="1" applyAlignment="1">
      <alignment horizontal="center" vertical="center"/>
    </xf>
    <xf numFmtId="182" fontId="6" fillId="0" borderId="40" xfId="0" applyNumberFormat="1" applyFont="1" applyBorder="1" applyAlignment="1">
      <alignment horizontal="center" vertical="center" wrapText="1"/>
    </xf>
    <xf numFmtId="182" fontId="6" fillId="0" borderId="31" xfId="0" applyNumberFormat="1" applyFont="1" applyBorder="1" applyAlignment="1">
      <alignment horizontal="center" vertical="center" wrapText="1"/>
    </xf>
    <xf numFmtId="0" fontId="6" fillId="0" borderId="8" xfId="4" applyFont="1" applyBorder="1" applyAlignment="1">
      <alignment horizontal="center" vertical="center"/>
    </xf>
    <xf numFmtId="0" fontId="6" fillId="0" borderId="25" xfId="4" applyFont="1" applyBorder="1" applyAlignment="1">
      <alignment horizontal="center" vertical="center"/>
    </xf>
    <xf numFmtId="0" fontId="15" fillId="2" borderId="0" xfId="4" applyFont="1" applyFill="1" applyAlignment="1">
      <alignment horizontal="center" wrapText="1"/>
    </xf>
    <xf numFmtId="0" fontId="6" fillId="0" borderId="6" xfId="4" applyFont="1" applyBorder="1" applyAlignment="1">
      <alignment horizontal="distributed" wrapText="1"/>
    </xf>
    <xf numFmtId="0" fontId="6" fillId="0" borderId="7" xfId="4" applyFont="1" applyBorder="1" applyAlignment="1">
      <alignment horizontal="distributed" wrapText="1"/>
    </xf>
    <xf numFmtId="38" fontId="6" fillId="0" borderId="6" xfId="1" applyFont="1" applyFill="1" applyBorder="1" applyAlignment="1" applyProtection="1">
      <alignment horizontal="center" vertical="center" wrapText="1"/>
    </xf>
    <xf numFmtId="38" fontId="6" fillId="0" borderId="7" xfId="1" applyFont="1" applyFill="1" applyBorder="1" applyAlignment="1" applyProtection="1">
      <alignment horizontal="center" vertical="center" wrapText="1"/>
    </xf>
    <xf numFmtId="38" fontId="6" fillId="0" borderId="12" xfId="1" applyFont="1" applyFill="1" applyBorder="1" applyAlignment="1" applyProtection="1">
      <alignment horizontal="center" vertical="center" wrapText="1"/>
    </xf>
    <xf numFmtId="38" fontId="6" fillId="0" borderId="13" xfId="1" applyFont="1" applyFill="1" applyBorder="1" applyAlignment="1" applyProtection="1">
      <alignment horizontal="center" vertical="center" wrapText="1"/>
    </xf>
    <xf numFmtId="0" fontId="6" fillId="0" borderId="14" xfId="4" applyFont="1" applyBorder="1" applyAlignment="1">
      <alignment horizontal="center" vertical="center"/>
    </xf>
    <xf numFmtId="179" fontId="6" fillId="0" borderId="6" xfId="4" applyNumberFormat="1" applyFont="1" applyBorder="1" applyAlignment="1">
      <alignment horizontal="center" vertical="center" shrinkToFit="1"/>
    </xf>
    <xf numFmtId="179" fontId="6" fillId="0" borderId="7" xfId="4" applyNumberFormat="1" applyFont="1" applyBorder="1" applyAlignment="1">
      <alignment horizontal="center" vertical="center" shrinkToFit="1"/>
    </xf>
    <xf numFmtId="179" fontId="6" fillId="0" borderId="12" xfId="4" applyNumberFormat="1" applyFont="1" applyBorder="1" applyAlignment="1">
      <alignment horizontal="center" vertical="center" shrinkToFit="1"/>
    </xf>
    <xf numFmtId="179" fontId="6" fillId="0" borderId="13" xfId="4" applyNumberFormat="1" applyFont="1" applyBorder="1" applyAlignment="1">
      <alignment horizontal="center" vertical="center" shrinkToFit="1"/>
    </xf>
    <xf numFmtId="0" fontId="6" fillId="0" borderId="13" xfId="4" applyFont="1" applyBorder="1" applyAlignment="1">
      <alignment horizontal="center" vertical="center" shrinkToFit="1"/>
    </xf>
    <xf numFmtId="0" fontId="6" fillId="0" borderId="14" xfId="0" applyFont="1" applyBorder="1" applyAlignment="1">
      <alignment horizontal="center" vertical="center" shrinkToFit="1"/>
    </xf>
    <xf numFmtId="180" fontId="6" fillId="0" borderId="12" xfId="4" applyNumberFormat="1" applyFont="1" applyBorder="1" applyAlignment="1">
      <alignment horizontal="center" vertical="center"/>
    </xf>
    <xf numFmtId="180" fontId="6" fillId="0" borderId="13" xfId="4" applyNumberFormat="1" applyFont="1" applyBorder="1" applyAlignment="1">
      <alignment horizontal="center" vertical="center"/>
    </xf>
    <xf numFmtId="0" fontId="6" fillId="0" borderId="6" xfId="0" applyFont="1" applyBorder="1" applyAlignment="1">
      <alignment horizontal="distributed" wrapText="1"/>
    </xf>
    <xf numFmtId="0" fontId="6" fillId="0" borderId="7" xfId="0" applyFont="1" applyBorder="1" applyAlignment="1">
      <alignment horizontal="distributed" wrapText="1"/>
    </xf>
    <xf numFmtId="38" fontId="6" fillId="0" borderId="24" xfId="1" applyFont="1" applyFill="1" applyBorder="1" applyAlignment="1" applyProtection="1">
      <alignment horizontal="center" vertical="center" wrapText="1"/>
    </xf>
    <xf numFmtId="38" fontId="6" fillId="0" borderId="0" xfId="1" applyFont="1" applyFill="1" applyBorder="1" applyAlignment="1" applyProtection="1">
      <alignment horizontal="center" vertical="center" wrapText="1"/>
    </xf>
    <xf numFmtId="0" fontId="6" fillId="0" borderId="41"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wrapText="1"/>
    </xf>
    <xf numFmtId="0" fontId="6" fillId="0" borderId="41"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4" applyFont="1" applyBorder="1" applyAlignment="1">
      <alignment horizontal="center" vertical="center"/>
    </xf>
    <xf numFmtId="0" fontId="6" fillId="0" borderId="41" xfId="4" applyFont="1" applyBorder="1" applyAlignment="1">
      <alignment horizontal="center" vertical="center"/>
    </xf>
    <xf numFmtId="0" fontId="6" fillId="0" borderId="3" xfId="4"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0" fontId="6" fillId="0" borderId="24" xfId="4" applyFont="1" applyBorder="1" applyAlignment="1">
      <alignment horizontal="center" vertical="center"/>
    </xf>
    <xf numFmtId="0" fontId="6" fillId="0" borderId="0" xfId="4" applyFont="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6" fillId="0" borderId="23" xfId="0" applyFont="1" applyBorder="1" applyAlignment="1">
      <alignment horizontal="center" vertical="center" wrapText="1"/>
    </xf>
    <xf numFmtId="0" fontId="6" fillId="0" borderId="34" xfId="0" applyFont="1" applyBorder="1" applyAlignment="1">
      <alignment horizontal="center" vertical="center"/>
    </xf>
    <xf numFmtId="38" fontId="6" fillId="0" borderId="23" xfId="1" applyFont="1" applyFill="1" applyBorder="1" applyAlignment="1" applyProtection="1">
      <alignment horizontal="center" vertical="center"/>
    </xf>
    <xf numFmtId="38" fontId="6" fillId="0" borderId="34" xfId="1" applyFont="1" applyFill="1" applyBorder="1" applyAlignment="1" applyProtection="1">
      <alignment horizontal="center" vertical="center"/>
    </xf>
    <xf numFmtId="38" fontId="6" fillId="0" borderId="44" xfId="1" applyFont="1" applyFill="1" applyBorder="1" applyAlignment="1" applyProtection="1">
      <alignment horizontal="center" vertical="center"/>
    </xf>
    <xf numFmtId="38" fontId="6" fillId="0" borderId="35" xfId="1" applyFont="1" applyFill="1" applyBorder="1" applyAlignment="1" applyProtection="1">
      <alignment horizontal="center" vertical="center"/>
    </xf>
    <xf numFmtId="38" fontId="6" fillId="0" borderId="36" xfId="1" applyFont="1" applyFill="1" applyBorder="1" applyAlignment="1" applyProtection="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38" fontId="6" fillId="0" borderId="12" xfId="1" applyFont="1" applyFill="1" applyBorder="1" applyAlignment="1" applyProtection="1">
      <alignment horizontal="center" vertical="center"/>
    </xf>
    <xf numFmtId="38" fontId="6" fillId="0" borderId="13" xfId="1" applyFont="1" applyFill="1" applyBorder="1" applyAlignment="1" applyProtection="1">
      <alignment horizontal="center" vertical="center"/>
    </xf>
    <xf numFmtId="38" fontId="6" fillId="0" borderId="38" xfId="1" applyFont="1" applyFill="1" applyBorder="1" applyAlignment="1" applyProtection="1">
      <alignment horizontal="center" vertical="center"/>
    </xf>
    <xf numFmtId="38" fontId="6" fillId="0" borderId="37" xfId="1" applyFont="1" applyFill="1" applyBorder="1" applyAlignment="1" applyProtection="1">
      <alignment horizontal="center" vertical="center"/>
    </xf>
    <xf numFmtId="38" fontId="6" fillId="0" borderId="14" xfId="1" applyFont="1" applyFill="1" applyBorder="1" applyAlignment="1" applyProtection="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41" xfId="0" applyFont="1" applyBorder="1" applyAlignment="1">
      <alignment horizontal="center" vertical="center" shrinkToFit="1"/>
    </xf>
    <xf numFmtId="0" fontId="8" fillId="0" borderId="2" xfId="0" applyFont="1" applyBorder="1" applyAlignment="1">
      <alignment horizontal="center" vertical="center" wrapText="1"/>
    </xf>
    <xf numFmtId="0" fontId="8" fillId="0" borderId="41" xfId="0" applyFont="1" applyBorder="1" applyAlignment="1">
      <alignment horizontal="center" vertical="center" wrapText="1"/>
    </xf>
    <xf numFmtId="0" fontId="6" fillId="0" borderId="25"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xf>
    <xf numFmtId="0" fontId="6" fillId="0" borderId="3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2" xfId="0" applyFont="1" applyBorder="1" applyAlignment="1">
      <alignment horizontal="center" vertical="center"/>
    </xf>
    <xf numFmtId="0" fontId="8" fillId="0" borderId="41" xfId="0" applyFont="1" applyBorder="1" applyAlignment="1">
      <alignment horizontal="center" vertical="center"/>
    </xf>
    <xf numFmtId="0" fontId="6" fillId="0" borderId="0" xfId="0" applyFont="1" applyAlignment="1">
      <alignment vertical="center" wrapText="1"/>
    </xf>
    <xf numFmtId="0" fontId="24" fillId="0" borderId="33"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6" fillId="0" borderId="26" xfId="0" applyFont="1" applyBorder="1" applyAlignment="1">
      <alignment vertical="center" wrapText="1"/>
    </xf>
    <xf numFmtId="0" fontId="24" fillId="0" borderId="43" xfId="0" applyFont="1" applyBorder="1" applyAlignment="1">
      <alignment vertical="center" wrapText="1"/>
    </xf>
    <xf numFmtId="0" fontId="24" fillId="0" borderId="27" xfId="0" applyFont="1" applyBorder="1" applyAlignment="1">
      <alignment vertical="center" wrapText="1"/>
    </xf>
    <xf numFmtId="0" fontId="24" fillId="0" borderId="28" xfId="0" applyFont="1" applyBorder="1" applyAlignment="1">
      <alignment vertical="center" wrapText="1"/>
    </xf>
    <xf numFmtId="0" fontId="6" fillId="0" borderId="13" xfId="0" applyFont="1" applyBorder="1" applyAlignment="1">
      <alignment vertical="center" wrapText="1"/>
    </xf>
    <xf numFmtId="0" fontId="24" fillId="0" borderId="38" xfId="0" applyFont="1" applyBorder="1" applyAlignment="1">
      <alignment vertical="center" wrapText="1"/>
    </xf>
    <xf numFmtId="0" fontId="24" fillId="0" borderId="13" xfId="0" applyFont="1" applyBorder="1" applyAlignment="1">
      <alignment vertical="center" wrapText="1"/>
    </xf>
    <xf numFmtId="0" fontId="24" fillId="0" borderId="14" xfId="0" applyFont="1" applyBorder="1" applyAlignment="1">
      <alignment vertical="center" wrapText="1"/>
    </xf>
    <xf numFmtId="177" fontId="6" fillId="0" borderId="7" xfId="4" applyNumberFormat="1" applyFont="1" applyBorder="1" applyAlignment="1">
      <alignment horizontal="center" vertical="center" wrapText="1"/>
    </xf>
    <xf numFmtId="0" fontId="6" fillId="0" borderId="0" xfId="0" applyFont="1" applyAlignment="1">
      <alignment horizontal="left" vertical="top" wrapText="1"/>
    </xf>
    <xf numFmtId="0" fontId="6" fillId="0" borderId="25" xfId="0" applyFont="1" applyBorder="1" applyAlignment="1">
      <alignment horizontal="left" vertical="top" wrapText="1"/>
    </xf>
    <xf numFmtId="0" fontId="6" fillId="0" borderId="26" xfId="4" applyFont="1" applyBorder="1" applyAlignment="1">
      <alignment horizontal="left" vertical="center" wrapText="1"/>
    </xf>
    <xf numFmtId="0" fontId="6" fillId="0" borderId="27" xfId="4" applyFont="1" applyBorder="1" applyAlignment="1">
      <alignment horizontal="left" vertical="center" wrapText="1"/>
    </xf>
    <xf numFmtId="0" fontId="6" fillId="0" borderId="28" xfId="4" applyFont="1" applyBorder="1" applyAlignment="1">
      <alignment horizontal="left" vertical="center" wrapText="1"/>
    </xf>
    <xf numFmtId="0" fontId="6" fillId="0" borderId="27" xfId="4" applyFont="1" applyBorder="1" applyAlignment="1">
      <alignment horizontal="center" vertical="center" wrapText="1"/>
    </xf>
    <xf numFmtId="0" fontId="6" fillId="0" borderId="30" xfId="4" applyFont="1" applyBorder="1" applyAlignment="1">
      <alignment horizontal="left" vertical="center" wrapText="1"/>
    </xf>
    <xf numFmtId="0" fontId="6" fillId="0" borderId="31" xfId="4" applyFont="1" applyBorder="1" applyAlignment="1">
      <alignment horizontal="left" vertical="center" wrapText="1"/>
    </xf>
    <xf numFmtId="0" fontId="6" fillId="0" borderId="32" xfId="4" applyFont="1" applyBorder="1" applyAlignment="1">
      <alignment horizontal="left" vertical="center" wrapText="1"/>
    </xf>
    <xf numFmtId="0" fontId="6" fillId="0" borderId="31" xfId="4" applyFont="1" applyBorder="1" applyAlignment="1">
      <alignment horizontal="center" vertical="center" wrapText="1"/>
    </xf>
    <xf numFmtId="0" fontId="13" fillId="0" borderId="0" xfId="4" applyFont="1" applyAlignment="1">
      <alignment horizontal="left" wrapText="1"/>
    </xf>
    <xf numFmtId="0" fontId="6" fillId="0" borderId="3" xfId="4" applyFont="1" applyBorder="1" applyAlignment="1">
      <alignment horizontal="center" vertical="center" wrapText="1"/>
    </xf>
    <xf numFmtId="0" fontId="15" fillId="0" borderId="41" xfId="4" applyFont="1" applyBorder="1" applyAlignment="1">
      <alignment horizontal="center" vertical="center" wrapText="1"/>
    </xf>
    <xf numFmtId="0" fontId="6" fillId="0" borderId="3" xfId="0" applyFont="1" applyBorder="1" applyAlignment="1">
      <alignment horizontal="center" vertical="center"/>
    </xf>
    <xf numFmtId="0" fontId="6" fillId="0" borderId="23" xfId="4" applyFont="1" applyBorder="1" applyAlignment="1">
      <alignment horizontal="left" vertical="center" wrapText="1"/>
    </xf>
    <xf numFmtId="0" fontId="6" fillId="0" borderId="34" xfId="4" applyFont="1" applyBorder="1" applyAlignment="1">
      <alignment horizontal="left" vertical="center" wrapText="1"/>
    </xf>
    <xf numFmtId="0" fontId="6" fillId="0" borderId="36" xfId="4" applyFont="1" applyBorder="1" applyAlignment="1">
      <alignment horizontal="left" vertical="center" wrapText="1"/>
    </xf>
    <xf numFmtId="0" fontId="6" fillId="0" borderId="34" xfId="4" applyFont="1" applyBorder="1" applyAlignment="1">
      <alignment horizontal="center" vertical="center" wrapText="1"/>
    </xf>
    <xf numFmtId="0" fontId="24" fillId="0" borderId="48"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0" xfId="4" applyFont="1" applyAlignment="1">
      <alignment horizontal="left" vertical="center" wrapText="1"/>
    </xf>
    <xf numFmtId="0" fontId="24" fillId="0" borderId="13" xfId="4" applyFont="1" applyBorder="1" applyAlignment="1">
      <alignment horizontal="left" vertical="center" wrapText="1"/>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24" fillId="0" borderId="12" xfId="0" applyFont="1" applyBorder="1" applyAlignment="1">
      <alignment horizontal="left" vertical="center" wrapText="1"/>
    </xf>
    <xf numFmtId="0" fontId="24" fillId="0" borderId="14" xfId="0" applyFont="1" applyBorder="1" applyAlignment="1">
      <alignment horizontal="left" vertical="center" wrapText="1"/>
    </xf>
    <xf numFmtId="0" fontId="24" fillId="0" borderId="48" xfId="4" applyFont="1" applyBorder="1" applyAlignment="1">
      <alignment horizontal="left" vertical="top" wrapText="1"/>
    </xf>
    <xf numFmtId="0" fontId="24" fillId="0" borderId="46" xfId="4" applyFont="1" applyBorder="1" applyAlignment="1">
      <alignment horizontal="left" vertical="top" wrapText="1"/>
    </xf>
    <xf numFmtId="0" fontId="24" fillId="0" borderId="53"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5" xfId="4" applyFont="1" applyBorder="1" applyAlignment="1">
      <alignment horizontal="left" vertical="center" wrapText="1"/>
    </xf>
    <xf numFmtId="0" fontId="24" fillId="0" borderId="21" xfId="4" applyFont="1" applyBorder="1" applyAlignment="1">
      <alignment horizontal="left" vertical="center" wrapText="1"/>
    </xf>
    <xf numFmtId="0" fontId="24" fillId="0" borderId="29" xfId="0" applyFont="1" applyBorder="1" applyAlignment="1">
      <alignment horizontal="left" vertical="center" wrapText="1"/>
    </xf>
    <xf numFmtId="0" fontId="24" fillId="0" borderId="54" xfId="0" applyFont="1" applyBorder="1" applyAlignment="1">
      <alignment horizontal="left" vertical="center" wrapText="1"/>
    </xf>
    <xf numFmtId="0" fontId="24" fillId="0" borderId="20" xfId="0" applyFont="1" applyBorder="1" applyAlignment="1">
      <alignment horizontal="left" vertical="center" wrapText="1"/>
    </xf>
    <xf numFmtId="0" fontId="24" fillId="0" borderId="52" xfId="0" applyFont="1" applyBorder="1" applyAlignment="1">
      <alignment horizontal="left" vertical="center" wrapText="1"/>
    </xf>
    <xf numFmtId="0" fontId="24" fillId="0" borderId="53" xfId="4" applyFont="1" applyBorder="1" applyAlignment="1">
      <alignment horizontal="left" vertical="top" wrapText="1"/>
    </xf>
    <xf numFmtId="0" fontId="24" fillId="0" borderId="50" xfId="4" applyFont="1" applyBorder="1" applyAlignment="1">
      <alignment horizontal="left" vertical="top" wrapText="1"/>
    </xf>
    <xf numFmtId="0" fontId="24" fillId="0" borderId="45" xfId="4" applyFont="1" applyBorder="1" applyAlignment="1">
      <alignment horizontal="center" vertical="center"/>
    </xf>
    <xf numFmtId="0" fontId="24" fillId="0" borderId="48" xfId="4" applyFont="1" applyBorder="1" applyAlignment="1">
      <alignment horizontal="center" vertical="center"/>
    </xf>
    <xf numFmtId="0" fontId="24" fillId="0" borderId="0" xfId="4" applyFont="1" applyAlignment="1">
      <alignment horizontal="left" vertical="center"/>
    </xf>
    <xf numFmtId="0" fontId="24" fillId="0" borderId="24" xfId="4" applyFont="1" applyBorder="1" applyAlignment="1">
      <alignment horizontal="left" vertical="center" wrapText="1"/>
    </xf>
    <xf numFmtId="0" fontId="24" fillId="0" borderId="25" xfId="4" applyFont="1" applyBorder="1" applyAlignment="1">
      <alignment horizontal="left" vertical="center" wrapText="1"/>
    </xf>
    <xf numFmtId="0" fontId="24" fillId="0" borderId="12" xfId="4" applyFont="1" applyBorder="1" applyAlignment="1">
      <alignment horizontal="center" vertical="center"/>
    </xf>
    <xf numFmtId="0" fontId="24" fillId="0" borderId="13" xfId="4" applyFont="1" applyBorder="1" applyAlignment="1">
      <alignment horizontal="center" vertical="center"/>
    </xf>
    <xf numFmtId="0" fontId="24" fillId="0" borderId="6" xfId="4" applyFont="1" applyBorder="1" applyAlignment="1">
      <alignment horizontal="center" vertical="center" wrapText="1" shrinkToFit="1"/>
    </xf>
    <xf numFmtId="0" fontId="24" fillId="0" borderId="8" xfId="4" applyFont="1" applyBorder="1" applyAlignment="1">
      <alignment horizontal="center" vertical="center" wrapText="1" shrinkToFit="1"/>
    </xf>
    <xf numFmtId="0" fontId="24" fillId="0" borderId="12" xfId="4" applyFont="1" applyBorder="1" applyAlignment="1">
      <alignment horizontal="center" vertical="center" wrapText="1" shrinkToFit="1"/>
    </xf>
    <xf numFmtId="0" fontId="24" fillId="0" borderId="14" xfId="4" applyFont="1" applyBorder="1" applyAlignment="1">
      <alignment horizontal="center" vertical="center" wrapText="1" shrinkToFit="1"/>
    </xf>
    <xf numFmtId="0" fontId="51" fillId="0" borderId="2" xfId="4" applyFont="1" applyBorder="1" applyAlignment="1">
      <alignment horizontal="center" vertical="center"/>
    </xf>
    <xf numFmtId="0" fontId="51" fillId="0" borderId="41" xfId="4" applyFont="1" applyBorder="1" applyAlignment="1">
      <alignment horizontal="center" vertical="center"/>
    </xf>
    <xf numFmtId="0" fontId="51" fillId="0" borderId="3" xfId="4" applyFont="1" applyBorder="1" applyAlignment="1">
      <alignment horizontal="center" vertical="center"/>
    </xf>
    <xf numFmtId="0" fontId="51" fillId="0" borderId="45" xfId="4" applyFont="1" applyBorder="1" applyAlignment="1">
      <alignment horizontal="center" vertical="center"/>
    </xf>
    <xf numFmtId="0" fontId="51" fillId="0" borderId="46" xfId="4" applyFont="1" applyBorder="1" applyAlignment="1">
      <alignment horizontal="center" vertical="center"/>
    </xf>
    <xf numFmtId="0" fontId="51" fillId="0" borderId="13" xfId="4" applyFont="1" applyBorder="1" applyAlignment="1">
      <alignment horizontal="center" vertical="center" wrapText="1" shrinkToFit="1"/>
    </xf>
    <xf numFmtId="0" fontId="51" fillId="0" borderId="13" xfId="4" applyFont="1" applyBorder="1" applyAlignment="1">
      <alignment horizontal="center" vertical="center" shrinkToFit="1"/>
    </xf>
    <xf numFmtId="0" fontId="24" fillId="0" borderId="46" xfId="4" applyFont="1" applyBorder="1" applyAlignment="1">
      <alignment horizontal="center" vertical="center"/>
    </xf>
    <xf numFmtId="0" fontId="24" fillId="0" borderId="0" xfId="0" applyFont="1" applyAlignment="1">
      <alignment horizontal="left" vertical="center" wrapText="1"/>
    </xf>
    <xf numFmtId="0" fontId="24" fillId="0" borderId="13" xfId="0" applyFont="1" applyBorder="1" applyAlignment="1">
      <alignment horizontal="left" vertical="center" wrapText="1"/>
    </xf>
    <xf numFmtId="0" fontId="24" fillId="0" borderId="48" xfId="0" applyFont="1" applyBorder="1" applyAlignment="1">
      <alignment horizontal="left" vertical="center" wrapText="1"/>
    </xf>
    <xf numFmtId="0" fontId="24" fillId="0" borderId="46" xfId="0" applyFont="1" applyBorder="1" applyAlignment="1">
      <alignment horizontal="left" vertical="center" wrapText="1"/>
    </xf>
    <xf numFmtId="0" fontId="51" fillId="0" borderId="48" xfId="0" applyFont="1" applyBorder="1" applyAlignment="1">
      <alignment horizontal="left" vertical="center" wrapText="1"/>
    </xf>
    <xf numFmtId="0" fontId="51" fillId="0" borderId="46" xfId="0" applyFont="1" applyBorder="1" applyAlignment="1">
      <alignment horizontal="left" vertical="center" wrapText="1"/>
    </xf>
    <xf numFmtId="9" fontId="24" fillId="0" borderId="48" xfId="3" applyFont="1" applyFill="1" applyBorder="1" applyAlignment="1" applyProtection="1">
      <alignment horizontal="left" vertical="top" wrapText="1"/>
    </xf>
    <xf numFmtId="9" fontId="24" fillId="0" borderId="46" xfId="3" applyFont="1" applyFill="1" applyBorder="1" applyAlignment="1" applyProtection="1">
      <alignment horizontal="left" vertical="top" wrapText="1"/>
    </xf>
    <xf numFmtId="0" fontId="53" fillId="0" borderId="0" xfId="0" applyFont="1" applyAlignment="1">
      <alignment horizontal="left" vertical="center" wrapText="1"/>
    </xf>
    <xf numFmtId="0" fontId="24" fillId="0" borderId="45" xfId="0" applyFont="1" applyBorder="1" applyAlignment="1">
      <alignment horizontal="center" vertical="center" wrapText="1"/>
    </xf>
    <xf numFmtId="0" fontId="24" fillId="0" borderId="53" xfId="0" applyFont="1" applyBorder="1" applyAlignment="1">
      <alignment horizontal="left" vertical="center" wrapText="1"/>
    </xf>
    <xf numFmtId="0" fontId="24" fillId="0" borderId="50" xfId="0" applyFont="1" applyBorder="1" applyAlignment="1">
      <alignment horizontal="left" vertical="center" wrapText="1"/>
    </xf>
    <xf numFmtId="0" fontId="51" fillId="0" borderId="53" xfId="0" applyFont="1" applyBorder="1" applyAlignment="1">
      <alignment horizontal="left" vertical="center" wrapText="1"/>
    </xf>
    <xf numFmtId="0" fontId="51" fillId="0" borderId="50" xfId="0" applyFont="1" applyBorder="1" applyAlignment="1">
      <alignment horizontal="left" vertical="center" wrapText="1"/>
    </xf>
    <xf numFmtId="9" fontId="24" fillId="0" borderId="53" xfId="3" applyFont="1" applyFill="1" applyBorder="1" applyAlignment="1" applyProtection="1">
      <alignment horizontal="left" vertical="top" wrapText="1"/>
    </xf>
    <xf numFmtId="9" fontId="24" fillId="0" borderId="50" xfId="3" applyFont="1" applyFill="1" applyBorder="1" applyAlignment="1" applyProtection="1">
      <alignment horizontal="left" vertical="top" wrapText="1"/>
    </xf>
    <xf numFmtId="0" fontId="24" fillId="0" borderId="48" xfId="4" applyFont="1" applyBorder="1" applyAlignment="1">
      <alignment horizontal="left" vertical="center" wrapText="1"/>
    </xf>
    <xf numFmtId="0" fontId="24" fillId="0" borderId="45" xfId="4" applyFont="1" applyBorder="1" applyAlignment="1">
      <alignment horizontal="center" vertical="center" wrapText="1" shrinkToFit="1"/>
    </xf>
    <xf numFmtId="0" fontId="24" fillId="0" borderId="46" xfId="4" applyFont="1" applyBorder="1" applyAlignment="1">
      <alignment horizontal="center" vertical="center" wrapText="1" shrinkToFit="1"/>
    </xf>
    <xf numFmtId="0" fontId="51" fillId="0" borderId="45" xfId="4" applyFont="1" applyBorder="1" applyAlignment="1">
      <alignment horizontal="center" vertical="center" wrapText="1" shrinkToFit="1"/>
    </xf>
    <xf numFmtId="0" fontId="51" fillId="0" borderId="46" xfId="4" applyFont="1" applyBorder="1" applyAlignment="1">
      <alignment horizontal="center" vertical="center" wrapText="1" shrinkToFit="1"/>
    </xf>
    <xf numFmtId="0" fontId="51" fillId="0" borderId="2" xfId="4" applyFont="1" applyBorder="1" applyAlignment="1">
      <alignment horizontal="center" vertical="center" wrapText="1" shrinkToFit="1"/>
    </xf>
    <xf numFmtId="0" fontId="51" fillId="0" borderId="3" xfId="4" applyFont="1" applyBorder="1" applyAlignment="1">
      <alignment horizontal="center" vertical="center" shrinkToFit="1"/>
    </xf>
    <xf numFmtId="0" fontId="24" fillId="0" borderId="53" xfId="4" applyFont="1" applyBorder="1" applyAlignment="1">
      <alignment horizontal="center" vertical="center"/>
    </xf>
    <xf numFmtId="0" fontId="24" fillId="0" borderId="50" xfId="4" applyFont="1" applyBorder="1" applyAlignment="1">
      <alignment horizontal="center" vertical="center"/>
    </xf>
    <xf numFmtId="0" fontId="51" fillId="0" borderId="49" xfId="4" applyFont="1" applyBorder="1" applyAlignment="1">
      <alignment horizontal="left" vertical="center" wrapText="1" shrinkToFit="1"/>
    </xf>
    <xf numFmtId="0" fontId="51" fillId="0" borderId="51" xfId="4" applyFont="1" applyBorder="1" applyAlignment="1">
      <alignment horizontal="left" vertical="center" wrapText="1" shrinkToFit="1"/>
    </xf>
    <xf numFmtId="0" fontId="24" fillId="2" borderId="0" xfId="0" applyFont="1" applyFill="1" applyAlignment="1">
      <alignment horizontal="left" vertical="top"/>
    </xf>
    <xf numFmtId="0" fontId="51" fillId="0" borderId="5" xfId="4" applyFont="1" applyBorder="1" applyAlignment="1">
      <alignment horizontal="center" vertical="center"/>
    </xf>
    <xf numFmtId="0" fontId="51" fillId="0" borderId="46" xfId="4" applyFont="1" applyBorder="1" applyAlignment="1">
      <alignment horizontal="center" vertical="center" shrinkToFit="1"/>
    </xf>
    <xf numFmtId="0" fontId="24" fillId="0" borderId="45" xfId="4" applyFont="1" applyBorder="1" applyAlignment="1">
      <alignment horizontal="left" vertical="center"/>
    </xf>
    <xf numFmtId="0" fontId="24" fillId="0" borderId="48" xfId="4" applyFont="1" applyBorder="1" applyAlignment="1">
      <alignment horizontal="left" vertical="center"/>
    </xf>
    <xf numFmtId="0" fontId="24" fillId="0" borderId="50" xfId="4" applyFont="1" applyBorder="1" applyAlignment="1">
      <alignment horizontal="left" vertical="center"/>
    </xf>
    <xf numFmtId="0" fontId="24" fillId="0" borderId="45" xfId="4" applyFont="1" applyBorder="1" applyAlignment="1">
      <alignment horizontal="left" vertical="center" wrapText="1"/>
    </xf>
    <xf numFmtId="0" fontId="24" fillId="0" borderId="50" xfId="4" applyFont="1" applyBorder="1" applyAlignment="1">
      <alignment horizontal="left" vertical="center" wrapText="1"/>
    </xf>
    <xf numFmtId="0" fontId="51" fillId="0" borderId="47" xfId="4" applyFont="1" applyBorder="1" applyAlignment="1">
      <alignment horizontal="left" vertical="center" wrapText="1" shrinkToFit="1"/>
    </xf>
    <xf numFmtId="0" fontId="24" fillId="0" borderId="45" xfId="4" applyFont="1" applyBorder="1" applyAlignment="1">
      <alignment horizontal="left" vertical="top" wrapText="1"/>
    </xf>
    <xf numFmtId="0" fontId="38" fillId="4" borderId="72" xfId="5" applyFont="1" applyFill="1" applyBorder="1" applyAlignment="1">
      <alignment horizontal="center" vertical="center" wrapText="1"/>
    </xf>
    <xf numFmtId="0" fontId="38" fillId="4" borderId="73" xfId="5" applyFont="1" applyFill="1" applyBorder="1" applyAlignment="1">
      <alignment horizontal="center" vertical="center" wrapText="1"/>
    </xf>
    <xf numFmtId="0" fontId="38" fillId="4" borderId="74" xfId="5" applyFont="1" applyFill="1" applyBorder="1" applyAlignment="1">
      <alignment horizontal="center" vertical="center" wrapText="1"/>
    </xf>
    <xf numFmtId="0" fontId="38" fillId="4" borderId="93" xfId="5" applyFont="1" applyFill="1" applyBorder="1" applyAlignment="1">
      <alignment horizontal="center" vertical="center" wrapText="1"/>
    </xf>
    <xf numFmtId="0" fontId="38" fillId="4" borderId="78" xfId="5" applyFont="1" applyFill="1" applyBorder="1" applyAlignment="1">
      <alignment horizontal="center" vertical="center" wrapText="1"/>
    </xf>
    <xf numFmtId="0" fontId="38" fillId="4" borderId="94" xfId="5" applyFont="1" applyFill="1" applyBorder="1" applyAlignment="1">
      <alignment horizontal="center" vertical="center" wrapText="1"/>
    </xf>
    <xf numFmtId="0" fontId="37" fillId="5" borderId="83" xfId="5" applyFont="1" applyFill="1" applyBorder="1" applyAlignment="1">
      <alignment horizontal="left" vertical="top" wrapText="1"/>
    </xf>
    <xf numFmtId="0" fontId="37" fillId="5" borderId="108" xfId="5" applyFont="1" applyFill="1" applyBorder="1" applyAlignment="1">
      <alignment horizontal="left" vertical="top" wrapText="1"/>
    </xf>
    <xf numFmtId="0" fontId="39" fillId="5" borderId="87" xfId="5" applyFont="1" applyFill="1" applyBorder="1" applyAlignment="1">
      <alignment horizontal="center" vertical="top" wrapText="1"/>
    </xf>
    <xf numFmtId="0" fontId="39" fillId="5" borderId="114" xfId="5" applyFont="1" applyFill="1" applyBorder="1" applyAlignment="1">
      <alignment horizontal="center" vertical="top" wrapText="1"/>
    </xf>
    <xf numFmtId="0" fontId="33" fillId="3" borderId="89" xfId="5" applyFont="1" applyFill="1" applyBorder="1" applyAlignment="1">
      <alignment horizontal="center" vertical="center" wrapText="1"/>
    </xf>
    <xf numFmtId="0" fontId="33" fillId="3" borderId="90" xfId="5" applyFont="1" applyFill="1" applyBorder="1" applyAlignment="1">
      <alignment horizontal="center" vertical="center" wrapText="1"/>
    </xf>
    <xf numFmtId="0" fontId="26" fillId="0" borderId="58" xfId="5" applyFont="1" applyBorder="1" applyAlignment="1">
      <alignment horizontal="center" vertical="top"/>
    </xf>
    <xf numFmtId="0" fontId="37" fillId="3" borderId="65" xfId="5" applyFont="1" applyFill="1" applyBorder="1" applyAlignment="1">
      <alignment horizontal="left" vertical="top" wrapText="1"/>
    </xf>
    <xf numFmtId="0" fontId="37" fillId="3" borderId="79" xfId="5" applyFont="1" applyFill="1" applyBorder="1" applyAlignment="1">
      <alignment horizontal="left" vertical="top" wrapText="1"/>
    </xf>
    <xf numFmtId="0" fontId="33" fillId="3" borderId="59" xfId="5" applyFont="1" applyFill="1" applyBorder="1" applyAlignment="1">
      <alignment horizontal="center" vertical="center" wrapText="1"/>
    </xf>
    <xf numFmtId="0" fontId="33" fillId="3" borderId="64" xfId="5" applyFont="1" applyFill="1" applyBorder="1" applyAlignment="1">
      <alignment horizontal="center" vertical="center" wrapText="1"/>
    </xf>
    <xf numFmtId="0" fontId="33" fillId="3" borderId="68" xfId="5" applyFont="1" applyFill="1" applyBorder="1" applyAlignment="1">
      <alignment horizontal="center" vertical="center" wrapText="1"/>
    </xf>
  </cellXfs>
  <cellStyles count="6">
    <cellStyle name="パーセント" xfId="3" builtinId="5"/>
    <cellStyle name="桁区切り" xfId="1" builtinId="6"/>
    <cellStyle name="通貨" xfId="2" builtinId="7"/>
    <cellStyle name="標準" xfId="0" builtinId="0"/>
    <cellStyle name="標準 2" xfId="5" xr:uid="{00000000-0005-0000-0000-000004000000}"/>
    <cellStyle name="標準_01 地球温暖化対策計画書20090728" xfId="4" xr:uid="{00000000-0005-0000-0000-000005000000}"/>
  </cellStyles>
  <dxfs count="30">
    <dxf>
      <fill>
        <patternFill>
          <bgColor rgb="FFF1E1CB"/>
        </patternFill>
      </fill>
    </dxf>
    <dxf>
      <fill>
        <patternFill>
          <bgColor rgb="FFF8F1E4"/>
        </patternFill>
      </fill>
    </dxf>
    <dxf>
      <fill>
        <patternFill>
          <bgColor rgb="FFD4F4E8"/>
        </patternFill>
      </fill>
    </dxf>
    <dxf>
      <fill>
        <patternFill>
          <bgColor rgb="FFF1E1CB"/>
        </patternFill>
      </fill>
    </dxf>
    <dxf>
      <fill>
        <patternFill>
          <bgColor rgb="FFF8F1E4"/>
        </patternFill>
      </fill>
    </dxf>
    <dxf>
      <fill>
        <patternFill>
          <bgColor rgb="FFECFAF3"/>
        </patternFill>
      </fill>
    </dxf>
    <dxf>
      <fill>
        <patternFill>
          <bgColor rgb="FFB0EAD4"/>
        </patternFill>
      </fill>
    </dxf>
    <dxf>
      <fill>
        <patternFill>
          <bgColor rgb="FFD7F5E6"/>
        </patternFill>
      </fill>
    </dxf>
    <dxf>
      <fill>
        <patternFill>
          <bgColor rgb="FFEAEAEA"/>
        </patternFill>
      </fill>
    </dxf>
    <dxf>
      <fill>
        <patternFill>
          <bgColor rgb="FFF1E1CB"/>
        </patternFill>
      </fill>
    </dxf>
    <dxf>
      <fill>
        <patternFill>
          <bgColor rgb="FFF8F1E4"/>
        </patternFill>
      </fill>
    </dxf>
    <dxf>
      <fill>
        <patternFill>
          <bgColor rgb="FFECFAF3"/>
        </patternFill>
      </fill>
    </dxf>
    <dxf>
      <fill>
        <patternFill>
          <bgColor rgb="FFB0EAD4"/>
        </patternFill>
      </fill>
    </dxf>
    <dxf>
      <fill>
        <patternFill>
          <bgColor rgb="FFD7F5E6"/>
        </patternFill>
      </fill>
    </dxf>
    <dxf>
      <fill>
        <patternFill>
          <bgColor rgb="FFEAEAEA"/>
        </patternFill>
      </fill>
    </dxf>
    <dxf>
      <fill>
        <patternFill>
          <bgColor rgb="FFF1E1CB"/>
        </patternFill>
      </fill>
    </dxf>
    <dxf>
      <fill>
        <patternFill>
          <bgColor rgb="FFF8F1E4"/>
        </patternFill>
      </fill>
    </dxf>
    <dxf>
      <fill>
        <patternFill>
          <bgColor rgb="FFD4F4E8"/>
        </patternFill>
      </fill>
    </dxf>
    <dxf>
      <fill>
        <patternFill>
          <bgColor rgb="FFDFF9F0"/>
        </patternFill>
      </fill>
    </dxf>
    <dxf>
      <fill>
        <patternFill>
          <bgColor rgb="FFDFF9F0"/>
        </patternFill>
      </fill>
    </dxf>
    <dxf>
      <fill>
        <patternFill>
          <bgColor rgb="FFF1E1CB"/>
        </patternFill>
      </fill>
    </dxf>
    <dxf>
      <fill>
        <patternFill>
          <bgColor rgb="FFF8F1E4"/>
        </patternFill>
      </fill>
    </dxf>
    <dxf>
      <fill>
        <patternFill>
          <bgColor rgb="FFD4F4E8"/>
        </patternFill>
      </fill>
    </dxf>
    <dxf>
      <fill>
        <patternFill>
          <bgColor rgb="FFF1E1CB"/>
        </patternFill>
      </fill>
    </dxf>
    <dxf>
      <fill>
        <patternFill>
          <bgColor rgb="FFF8F1E4"/>
        </patternFill>
      </fill>
    </dxf>
    <dxf>
      <fill>
        <patternFill>
          <bgColor rgb="FFECFAF3"/>
        </patternFill>
      </fill>
    </dxf>
    <dxf>
      <fill>
        <patternFill>
          <bgColor rgb="FFB0EAD4"/>
        </patternFill>
      </fill>
    </dxf>
    <dxf>
      <fill>
        <patternFill>
          <bgColor rgb="FFD7F5E6"/>
        </patternFill>
      </fill>
    </dxf>
    <dxf>
      <fill>
        <patternFill>
          <bgColor rgb="FFEAEAEA"/>
        </patternFill>
      </fill>
    </dxf>
    <dxf>
      <fill>
        <patternFill>
          <bgColor rgb="FFFFFF00"/>
        </patternFill>
      </fill>
      <border>
        <left style="thin">
          <color rgb="FF00B0F0"/>
        </left>
        <right style="thin">
          <color rgb="FF00B0F0"/>
        </right>
        <top style="thin">
          <color rgb="FF00B0F0"/>
        </top>
        <bottom style="thin">
          <color rgb="FF00B0F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Mixed" fmlaLink="$P$7" lockText="1" noThreeD="1"/>
</file>

<file path=xl/ctrlProps/ctrlProp2.xml><?xml version="1.0" encoding="utf-8"?>
<formControlPr xmlns="http://schemas.microsoft.com/office/spreadsheetml/2009/9/main" objectType="CheckBox" checked="Mixed" fmlaLink="$P$8" lockText="1" noThreeD="1"/>
</file>

<file path=xl/ctrlProps/ctrlProp3.xml><?xml version="1.0" encoding="utf-8"?>
<formControlPr xmlns="http://schemas.microsoft.com/office/spreadsheetml/2009/9/main" objectType="CheckBox" checked="Mixed" fmlaLink="$P$9" lockText="1" noThreeD="1"/>
</file>

<file path=xl/ctrlProps/ctrlProp4.xml><?xml version="1.0" encoding="utf-8"?>
<formControlPr xmlns="http://schemas.microsoft.com/office/spreadsheetml/2009/9/main" objectType="CheckBox" checked="Mixed" fmlaLink="$P$12" lockText="1" noThreeD="1"/>
</file>

<file path=xl/ctrlProps/ctrlProp5.xml><?xml version="1.0" encoding="utf-8"?>
<formControlPr xmlns="http://schemas.microsoft.com/office/spreadsheetml/2009/9/main" objectType="CheckBox" checked="Mixed" fmlaLink="$P$4" lockText="1" noThreeD="1"/>
</file>

<file path=xl/ctrlProps/ctrlProp6.xml><?xml version="1.0" encoding="utf-8"?>
<formControlPr xmlns="http://schemas.microsoft.com/office/spreadsheetml/2009/9/main" objectType="CheckBox" checked="Mixed" fmlaLink="$P$5" lockText="1" noThreeD="1"/>
</file>

<file path=xl/ctrlProps/ctrlProp7.xml><?xml version="1.0" encoding="utf-8"?>
<formControlPr xmlns="http://schemas.microsoft.com/office/spreadsheetml/2009/9/main" objectType="CheckBox" checked="Mixed" fmlaLink="$P$8"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35336;1!A1"/></Relationships>
</file>

<file path=xl/drawings/drawing1.xml><?xml version="1.0" encoding="utf-8"?>
<xdr:wsDr xmlns:xdr="http://schemas.openxmlformats.org/drawingml/2006/spreadsheetDrawing" xmlns:a="http://schemas.openxmlformats.org/drawingml/2006/main">
  <xdr:twoCellAnchor>
    <xdr:from>
      <xdr:col>1</xdr:col>
      <xdr:colOff>466726</xdr:colOff>
      <xdr:row>13</xdr:row>
      <xdr:rowOff>152400</xdr:rowOff>
    </xdr:from>
    <xdr:to>
      <xdr:col>4</xdr:col>
      <xdr:colOff>447676</xdr:colOff>
      <xdr:row>14</xdr:row>
      <xdr:rowOff>247650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52526" y="4238625"/>
          <a:ext cx="203835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シート</a:t>
          </a:r>
          <a:r>
            <a:rPr kumimoji="1" lang="ja-JP" altLang="en-US" sz="1400">
              <a:solidFill>
                <a:schemeClr val="lt1"/>
              </a:solidFill>
              <a:effectLst/>
              <a:latin typeface="+mn-lt"/>
              <a:ea typeface="+mn-ea"/>
              <a:cs typeface="+mn-cs"/>
            </a:rPr>
            <a:t>計</a:t>
          </a:r>
          <a:r>
            <a:rPr kumimoji="1" lang="ja-JP" altLang="en-US" sz="1400"/>
            <a:t>１へ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19050</xdr:rowOff>
        </xdr:from>
        <xdr:to>
          <xdr:col>3</xdr:col>
          <xdr:colOff>371475</xdr:colOff>
          <xdr:row>18</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28575</xdr:rowOff>
        </xdr:from>
        <xdr:to>
          <xdr:col>3</xdr:col>
          <xdr:colOff>342900</xdr:colOff>
          <xdr:row>19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66675</xdr:rowOff>
        </xdr:from>
        <xdr:to>
          <xdr:col>3</xdr:col>
          <xdr:colOff>371475</xdr:colOff>
          <xdr:row>20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47625</xdr:rowOff>
        </xdr:from>
        <xdr:to>
          <xdr:col>3</xdr:col>
          <xdr:colOff>295275</xdr:colOff>
          <xdr:row>21</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0" y="36290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txBody>
        <a:bodyPr/>
        <a:lstStyle/>
        <a:p>
          <a:r>
            <a:rPr lang="ja-JP" altLang="en-US"/>
            <a:t>　</a:t>
          </a:r>
        </a:p>
      </xdr:txBody>
    </xdr:sp>
    <xdr:clientData/>
  </xdr:twoCellAnchor>
  <xdr:twoCellAnchor>
    <xdr:from>
      <xdr:col>0</xdr:col>
      <xdr:colOff>0</xdr:colOff>
      <xdr:row>13</xdr:row>
      <xdr:rowOff>0</xdr:rowOff>
    </xdr:from>
    <xdr:to>
      <xdr:col>0</xdr:col>
      <xdr:colOff>0</xdr:colOff>
      <xdr:row>13</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V="1">
          <a:off x="0" y="36290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V="1">
          <a:off x="0" y="60769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104775</xdr:colOff>
          <xdr:row>3</xdr:row>
          <xdr:rowOff>85725</xdr:rowOff>
        </xdr:from>
        <xdr:to>
          <xdr:col>1</xdr:col>
          <xdr:colOff>9525</xdr:colOff>
          <xdr:row>3</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66675</xdr:rowOff>
        </xdr:from>
        <xdr:to>
          <xdr:col>1</xdr:col>
          <xdr:colOff>9525</xdr:colOff>
          <xdr:row>5</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xdr:row>
          <xdr:rowOff>85725</xdr:rowOff>
        </xdr:from>
        <xdr:to>
          <xdr:col>1</xdr:col>
          <xdr:colOff>19050</xdr:colOff>
          <xdr:row>7</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0" y="26765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0" y="26765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0" y="26765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228600</xdr:colOff>
          <xdr:row>12</xdr:row>
          <xdr:rowOff>133350</xdr:rowOff>
        </xdr:from>
        <xdr:to>
          <xdr:col>9</xdr:col>
          <xdr:colOff>180975</xdr:colOff>
          <xdr:row>14</xdr:row>
          <xdr:rowOff>114300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0</xdr:rowOff>
        </xdr:from>
        <xdr:to>
          <xdr:col>9</xdr:col>
          <xdr:colOff>95250</xdr:colOff>
          <xdr:row>16</xdr:row>
          <xdr:rowOff>152400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19</xdr:row>
          <xdr:rowOff>0</xdr:rowOff>
        </xdr:from>
        <xdr:to>
          <xdr:col>9</xdr:col>
          <xdr:colOff>171450</xdr:colOff>
          <xdr:row>20</xdr:row>
          <xdr:rowOff>219075</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23</xdr:row>
          <xdr:rowOff>171450</xdr:rowOff>
        </xdr:from>
        <xdr:to>
          <xdr:col>8</xdr:col>
          <xdr:colOff>219075</xdr:colOff>
          <xdr:row>25</xdr:row>
          <xdr:rowOff>180975</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xdr:row>
          <xdr:rowOff>285750</xdr:rowOff>
        </xdr:from>
        <xdr:to>
          <xdr:col>8</xdr:col>
          <xdr:colOff>685800</xdr:colOff>
          <xdr:row>8</xdr:row>
          <xdr:rowOff>266700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xdr:row>
          <xdr:rowOff>285750</xdr:rowOff>
        </xdr:from>
        <xdr:to>
          <xdr:col>10</xdr:col>
          <xdr:colOff>685800</xdr:colOff>
          <xdr:row>8</xdr:row>
          <xdr:rowOff>266700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0</xdr:rowOff>
        </xdr:from>
        <xdr:to>
          <xdr:col>8</xdr:col>
          <xdr:colOff>685800</xdr:colOff>
          <xdr:row>12</xdr:row>
          <xdr:rowOff>266700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10</xdr:col>
          <xdr:colOff>685800</xdr:colOff>
          <xdr:row>12</xdr:row>
          <xdr:rowOff>266700</xdr:rowOff>
        </xdr:to>
        <xdr:sp macro="" textlink="">
          <xdr:nvSpPr>
            <xdr:cNvPr id="4116" name="Group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0</xdr:rowOff>
        </xdr:from>
        <xdr:to>
          <xdr:col>8</xdr:col>
          <xdr:colOff>685800</xdr:colOff>
          <xdr:row>16</xdr:row>
          <xdr:rowOff>266700</xdr:rowOff>
        </xdr:to>
        <xdr:sp macro="" textlink="">
          <xdr:nvSpPr>
            <xdr:cNvPr id="4121" name="Group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0</xdr:rowOff>
        </xdr:from>
        <xdr:to>
          <xdr:col>8</xdr:col>
          <xdr:colOff>685800</xdr:colOff>
          <xdr:row>20</xdr:row>
          <xdr:rowOff>266700</xdr:rowOff>
        </xdr:to>
        <xdr:sp macro="" textlink="">
          <xdr:nvSpPr>
            <xdr:cNvPr id="4130" name="Group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0</xdr:rowOff>
        </xdr:from>
        <xdr:to>
          <xdr:col>10</xdr:col>
          <xdr:colOff>685800</xdr:colOff>
          <xdr:row>20</xdr:row>
          <xdr:rowOff>266700</xdr:rowOff>
        </xdr:to>
        <xdr:sp macro="" textlink="">
          <xdr:nvSpPr>
            <xdr:cNvPr id="4135" name="Group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666750</xdr:colOff>
          <xdr:row>16</xdr:row>
          <xdr:rowOff>238125</xdr:rowOff>
        </xdr:to>
        <xdr:sp macro="" textlink="">
          <xdr:nvSpPr>
            <xdr:cNvPr id="4136" name="Group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0</xdr:rowOff>
        </xdr:from>
        <xdr:to>
          <xdr:col>9</xdr:col>
          <xdr:colOff>0</xdr:colOff>
          <xdr:row>24</xdr:row>
          <xdr:rowOff>266700</xdr:rowOff>
        </xdr:to>
        <xdr:sp macro="" textlink="">
          <xdr:nvSpPr>
            <xdr:cNvPr id="4141" name="Group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0</xdr:rowOff>
        </xdr:from>
        <xdr:to>
          <xdr:col>11</xdr:col>
          <xdr:colOff>0</xdr:colOff>
          <xdr:row>24</xdr:row>
          <xdr:rowOff>266700</xdr:rowOff>
        </xdr:to>
        <xdr:sp macro="" textlink="">
          <xdr:nvSpPr>
            <xdr:cNvPr id="4146" name="Group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0</xdr:rowOff>
        </xdr:from>
        <xdr:to>
          <xdr:col>8</xdr:col>
          <xdr:colOff>685800</xdr:colOff>
          <xdr:row>28</xdr:row>
          <xdr:rowOff>266700</xdr:rowOff>
        </xdr:to>
        <xdr:sp macro="" textlink="">
          <xdr:nvSpPr>
            <xdr:cNvPr id="4151" name="Group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0</xdr:rowOff>
        </xdr:from>
        <xdr:to>
          <xdr:col>10</xdr:col>
          <xdr:colOff>685800</xdr:colOff>
          <xdr:row>28</xdr:row>
          <xdr:rowOff>266700</xdr:rowOff>
        </xdr:to>
        <xdr:sp macro="" textlink="">
          <xdr:nvSpPr>
            <xdr:cNvPr id="4156" name="Group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0</xdr:rowOff>
        </xdr:from>
        <xdr:to>
          <xdr:col>8</xdr:col>
          <xdr:colOff>685800</xdr:colOff>
          <xdr:row>32</xdr:row>
          <xdr:rowOff>266700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0</xdr:rowOff>
        </xdr:from>
        <xdr:to>
          <xdr:col>10</xdr:col>
          <xdr:colOff>685800</xdr:colOff>
          <xdr:row>32</xdr:row>
          <xdr:rowOff>266700</xdr:rowOff>
        </xdr:to>
        <xdr:sp macro="" textlink="">
          <xdr:nvSpPr>
            <xdr:cNvPr id="4166" name="Group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685800</xdr:colOff>
          <xdr:row>36</xdr:row>
          <xdr:rowOff>266700</xdr:rowOff>
        </xdr:to>
        <xdr:sp macro="" textlink="">
          <xdr:nvSpPr>
            <xdr:cNvPr id="4171" name="Group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0</xdr:rowOff>
        </xdr:from>
        <xdr:to>
          <xdr:col>10</xdr:col>
          <xdr:colOff>685800</xdr:colOff>
          <xdr:row>36</xdr:row>
          <xdr:rowOff>266700</xdr:rowOff>
        </xdr:to>
        <xdr:sp macro="" textlink="">
          <xdr:nvSpPr>
            <xdr:cNvPr id="4176" name="Group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4181" name="Group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0</xdr:rowOff>
        </xdr:from>
        <xdr:to>
          <xdr:col>10</xdr:col>
          <xdr:colOff>685800</xdr:colOff>
          <xdr:row>40</xdr:row>
          <xdr:rowOff>266700</xdr:rowOff>
        </xdr:to>
        <xdr:sp macro="" textlink="">
          <xdr:nvSpPr>
            <xdr:cNvPr id="4186" name="Group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685800</xdr:colOff>
          <xdr:row>44</xdr:row>
          <xdr:rowOff>266700</xdr:rowOff>
        </xdr:to>
        <xdr:sp macro="" textlink="">
          <xdr:nvSpPr>
            <xdr:cNvPr id="4191" name="Group Box 95" hidden="1">
              <a:extLst>
                <a:ext uri="{63B3BB69-23CF-44E3-9099-C40C66FF867C}">
                  <a14:compatExt spid="_x0000_s4191"/>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196" name="Group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285750</xdr:rowOff>
        </xdr:from>
        <xdr:to>
          <xdr:col>8</xdr:col>
          <xdr:colOff>685800</xdr:colOff>
          <xdr:row>53</xdr:row>
          <xdr:rowOff>266700</xdr:rowOff>
        </xdr:to>
        <xdr:sp macro="" textlink="">
          <xdr:nvSpPr>
            <xdr:cNvPr id="4201" name="Group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285750</xdr:rowOff>
        </xdr:from>
        <xdr:to>
          <xdr:col>10</xdr:col>
          <xdr:colOff>685800</xdr:colOff>
          <xdr:row>53</xdr:row>
          <xdr:rowOff>266700</xdr:rowOff>
        </xdr:to>
        <xdr:sp macro="" textlink="">
          <xdr:nvSpPr>
            <xdr:cNvPr id="4206" name="Group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211" name="Group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4216" name="Group Box 120" hidden="1">
              <a:extLst>
                <a:ext uri="{63B3BB69-23CF-44E3-9099-C40C66FF867C}">
                  <a14:compatExt spid="_x0000_s4216"/>
                </a:ext>
                <a:ext uri="{FF2B5EF4-FFF2-40B4-BE49-F238E27FC236}">
                  <a16:creationId xmlns:a16="http://schemas.microsoft.com/office/drawing/2014/main" id="{00000000-0008-0000-04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221" name="Group Box 125" hidden="1">
              <a:extLst>
                <a:ext uri="{63B3BB69-23CF-44E3-9099-C40C66FF867C}">
                  <a14:compatExt spid="_x0000_s4221"/>
                </a:ext>
                <a:ext uri="{FF2B5EF4-FFF2-40B4-BE49-F238E27FC236}">
                  <a16:creationId xmlns:a16="http://schemas.microsoft.com/office/drawing/2014/main" id="{00000000-0008-0000-0400-00007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226" name="Group Box 130" hidden="1">
              <a:extLst>
                <a:ext uri="{63B3BB69-23CF-44E3-9099-C40C66FF867C}">
                  <a14:compatExt spid="_x0000_s4226"/>
                </a:ext>
                <a:ext uri="{FF2B5EF4-FFF2-40B4-BE49-F238E27FC236}">
                  <a16:creationId xmlns:a16="http://schemas.microsoft.com/office/drawing/2014/main" id="{00000000-0008-0000-0400-00008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285750</xdr:rowOff>
        </xdr:from>
        <xdr:to>
          <xdr:col>8</xdr:col>
          <xdr:colOff>685800</xdr:colOff>
          <xdr:row>70</xdr:row>
          <xdr:rowOff>266700</xdr:rowOff>
        </xdr:to>
        <xdr:sp macro="" textlink="">
          <xdr:nvSpPr>
            <xdr:cNvPr id="4231" name="Group Box 135" hidden="1">
              <a:extLst>
                <a:ext uri="{63B3BB69-23CF-44E3-9099-C40C66FF867C}">
                  <a14:compatExt spid="_x0000_s4231"/>
                </a:ext>
                <a:ext uri="{FF2B5EF4-FFF2-40B4-BE49-F238E27FC236}">
                  <a16:creationId xmlns:a16="http://schemas.microsoft.com/office/drawing/2014/main" id="{00000000-0008-0000-0400-00008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285750</xdr:rowOff>
        </xdr:from>
        <xdr:to>
          <xdr:col>10</xdr:col>
          <xdr:colOff>685800</xdr:colOff>
          <xdr:row>70</xdr:row>
          <xdr:rowOff>266700</xdr:rowOff>
        </xdr:to>
        <xdr:sp macro="" textlink="">
          <xdr:nvSpPr>
            <xdr:cNvPr id="4236" name="Group Box 140" hidden="1">
              <a:extLst>
                <a:ext uri="{63B3BB69-23CF-44E3-9099-C40C66FF867C}">
                  <a14:compatExt spid="_x0000_s4236"/>
                </a:ext>
                <a:ext uri="{FF2B5EF4-FFF2-40B4-BE49-F238E27FC236}">
                  <a16:creationId xmlns:a16="http://schemas.microsoft.com/office/drawing/2014/main" id="{00000000-0008-0000-0400-00008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241" name="Group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246" name="Group Box 150" hidden="1">
              <a:extLst>
                <a:ext uri="{63B3BB69-23CF-44E3-9099-C40C66FF867C}">
                  <a14:compatExt spid="_x0000_s4246"/>
                </a:ext>
                <a:ext uri="{FF2B5EF4-FFF2-40B4-BE49-F238E27FC236}">
                  <a16:creationId xmlns:a16="http://schemas.microsoft.com/office/drawing/2014/main" id="{00000000-0008-0000-0400-00009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251" name="Group Box 155" hidden="1">
              <a:extLst>
                <a:ext uri="{63B3BB69-23CF-44E3-9099-C40C66FF867C}">
                  <a14:compatExt spid="_x0000_s4251"/>
                </a:ext>
                <a:ext uri="{FF2B5EF4-FFF2-40B4-BE49-F238E27FC236}">
                  <a16:creationId xmlns:a16="http://schemas.microsoft.com/office/drawing/2014/main" id="{00000000-0008-0000-0400-00009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256" name="Group Box 160" hidden="1">
              <a:extLst>
                <a:ext uri="{63B3BB69-23CF-44E3-9099-C40C66FF867C}">
                  <a14:compatExt spid="_x0000_s4256"/>
                </a:ext>
                <a:ext uri="{FF2B5EF4-FFF2-40B4-BE49-F238E27FC236}">
                  <a16:creationId xmlns:a16="http://schemas.microsoft.com/office/drawing/2014/main" id="{00000000-0008-0000-0400-0000A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261" name="Group Box 165" hidden="1">
              <a:extLst>
                <a:ext uri="{63B3BB69-23CF-44E3-9099-C40C66FF867C}">
                  <a14:compatExt spid="_x0000_s4261"/>
                </a:ext>
                <a:ext uri="{FF2B5EF4-FFF2-40B4-BE49-F238E27FC236}">
                  <a16:creationId xmlns:a16="http://schemas.microsoft.com/office/drawing/2014/main" id="{00000000-0008-0000-0400-0000A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266" name="Group Box 170" hidden="1">
              <a:extLst>
                <a:ext uri="{63B3BB69-23CF-44E3-9099-C40C66FF867C}">
                  <a14:compatExt spid="_x0000_s4266"/>
                </a:ext>
                <a:ext uri="{FF2B5EF4-FFF2-40B4-BE49-F238E27FC236}">
                  <a16:creationId xmlns:a16="http://schemas.microsoft.com/office/drawing/2014/main" id="{00000000-0008-0000-0400-0000A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271" name="Group Box 175" hidden="1">
              <a:extLst>
                <a:ext uri="{63B3BB69-23CF-44E3-9099-C40C66FF867C}">
                  <a14:compatExt spid="_x0000_s4271"/>
                </a:ext>
                <a:ext uri="{FF2B5EF4-FFF2-40B4-BE49-F238E27FC236}">
                  <a16:creationId xmlns:a16="http://schemas.microsoft.com/office/drawing/2014/main" id="{00000000-0008-0000-0400-0000A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276" name="Group Box 180" hidden="1">
              <a:extLst>
                <a:ext uri="{63B3BB69-23CF-44E3-9099-C40C66FF867C}">
                  <a14:compatExt spid="_x0000_s4276"/>
                </a:ext>
                <a:ext uri="{FF2B5EF4-FFF2-40B4-BE49-F238E27FC236}">
                  <a16:creationId xmlns:a16="http://schemas.microsoft.com/office/drawing/2014/main" id="{00000000-0008-0000-0400-0000B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28575</xdr:rowOff>
        </xdr:from>
        <xdr:to>
          <xdr:col>8</xdr:col>
          <xdr:colOff>0</xdr:colOff>
          <xdr:row>8</xdr:row>
          <xdr:rowOff>266700</xdr:rowOff>
        </xdr:to>
        <xdr:sp macro="" textlink="">
          <xdr:nvSpPr>
            <xdr:cNvPr id="4277" name="Group Box 181" hidden="1">
              <a:extLst>
                <a:ext uri="{63B3BB69-23CF-44E3-9099-C40C66FF867C}">
                  <a14:compatExt spid="_x0000_s4277"/>
                </a:ext>
                <a:ext uri="{FF2B5EF4-FFF2-40B4-BE49-F238E27FC236}">
                  <a16:creationId xmlns:a16="http://schemas.microsoft.com/office/drawing/2014/main" id="{00000000-0008-0000-0400-0000B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8</xdr:col>
          <xdr:colOff>9525</xdr:colOff>
          <xdr:row>12</xdr:row>
          <xdr:rowOff>247650</xdr:rowOff>
        </xdr:to>
        <xdr:sp macro="" textlink="">
          <xdr:nvSpPr>
            <xdr:cNvPr id="4278" name="Group Box 182" hidden="1">
              <a:extLst>
                <a:ext uri="{63B3BB69-23CF-44E3-9099-C40C66FF867C}">
                  <a14:compatExt spid="_x0000_s4278"/>
                </a:ext>
                <a:ext uri="{FF2B5EF4-FFF2-40B4-BE49-F238E27FC236}">
                  <a16:creationId xmlns:a16="http://schemas.microsoft.com/office/drawing/2014/main" id="{00000000-0008-0000-0400-0000B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8</xdr:col>
          <xdr:colOff>9525</xdr:colOff>
          <xdr:row>16</xdr:row>
          <xdr:rowOff>266700</xdr:rowOff>
        </xdr:to>
        <xdr:sp macro="" textlink="">
          <xdr:nvSpPr>
            <xdr:cNvPr id="4279" name="Group Box 183" hidden="1">
              <a:extLst>
                <a:ext uri="{63B3BB69-23CF-44E3-9099-C40C66FF867C}">
                  <a14:compatExt spid="_x0000_s4279"/>
                </a:ext>
                <a:ext uri="{FF2B5EF4-FFF2-40B4-BE49-F238E27FC236}">
                  <a16:creationId xmlns:a16="http://schemas.microsoft.com/office/drawing/2014/main" id="{00000000-0008-0000-0400-0000B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28575</xdr:rowOff>
        </xdr:from>
        <xdr:to>
          <xdr:col>8</xdr:col>
          <xdr:colOff>28575</xdr:colOff>
          <xdr:row>20</xdr:row>
          <xdr:rowOff>247650</xdr:rowOff>
        </xdr:to>
        <xdr:sp macro="" textlink="">
          <xdr:nvSpPr>
            <xdr:cNvPr id="4280" name="Group Box 184" hidden="1">
              <a:extLst>
                <a:ext uri="{63B3BB69-23CF-44E3-9099-C40C66FF867C}">
                  <a14:compatExt spid="_x0000_s4280"/>
                </a:ext>
                <a:ext uri="{FF2B5EF4-FFF2-40B4-BE49-F238E27FC236}">
                  <a16:creationId xmlns:a16="http://schemas.microsoft.com/office/drawing/2014/main" id="{00000000-0008-0000-0400-0000B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28575</xdr:rowOff>
        </xdr:from>
        <xdr:to>
          <xdr:col>8</xdr:col>
          <xdr:colOff>9525</xdr:colOff>
          <xdr:row>24</xdr:row>
          <xdr:rowOff>266700</xdr:rowOff>
        </xdr:to>
        <xdr:sp macro="" textlink="">
          <xdr:nvSpPr>
            <xdr:cNvPr id="4281" name="Group Box 185" hidden="1">
              <a:extLst>
                <a:ext uri="{63B3BB69-23CF-44E3-9099-C40C66FF867C}">
                  <a14:compatExt spid="_x0000_s4281"/>
                </a:ext>
                <a:ext uri="{FF2B5EF4-FFF2-40B4-BE49-F238E27FC236}">
                  <a16:creationId xmlns:a16="http://schemas.microsoft.com/office/drawing/2014/main" id="{00000000-0008-0000-0400-0000B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28575</xdr:rowOff>
        </xdr:from>
        <xdr:to>
          <xdr:col>8</xdr:col>
          <xdr:colOff>28575</xdr:colOff>
          <xdr:row>28</xdr:row>
          <xdr:rowOff>247650</xdr:rowOff>
        </xdr:to>
        <xdr:sp macro="" textlink="">
          <xdr:nvSpPr>
            <xdr:cNvPr id="4282" name="Group Box 186" hidden="1">
              <a:extLst>
                <a:ext uri="{63B3BB69-23CF-44E3-9099-C40C66FF867C}">
                  <a14:compatExt spid="_x0000_s428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38100</xdr:rowOff>
        </xdr:from>
        <xdr:to>
          <xdr:col>8</xdr:col>
          <xdr:colOff>9525</xdr:colOff>
          <xdr:row>32</xdr:row>
          <xdr:rowOff>266700</xdr:rowOff>
        </xdr:to>
        <xdr:sp macro="" textlink="">
          <xdr:nvSpPr>
            <xdr:cNvPr id="4283" name="Group Box 187" hidden="1">
              <a:extLst>
                <a:ext uri="{63B3BB69-23CF-44E3-9099-C40C66FF867C}">
                  <a14:compatExt spid="_x0000_s4283"/>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47625</xdr:rowOff>
        </xdr:from>
        <xdr:to>
          <xdr:col>8</xdr:col>
          <xdr:colOff>28575</xdr:colOff>
          <xdr:row>36</xdr:row>
          <xdr:rowOff>266700</xdr:rowOff>
        </xdr:to>
        <xdr:sp macro="" textlink="">
          <xdr:nvSpPr>
            <xdr:cNvPr id="4284" name="Group Box 188" hidden="1">
              <a:extLst>
                <a:ext uri="{63B3BB69-23CF-44E3-9099-C40C66FF867C}">
                  <a14:compatExt spid="_x0000_s4284"/>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28575</xdr:rowOff>
        </xdr:from>
        <xdr:to>
          <xdr:col>8</xdr:col>
          <xdr:colOff>9525</xdr:colOff>
          <xdr:row>40</xdr:row>
          <xdr:rowOff>266700</xdr:rowOff>
        </xdr:to>
        <xdr:sp macro="" textlink="">
          <xdr:nvSpPr>
            <xdr:cNvPr id="4285" name="Group Box 189" hidden="1">
              <a:extLst>
                <a:ext uri="{63B3BB69-23CF-44E3-9099-C40C66FF867C}">
                  <a14:compatExt spid="_x0000_s428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38100</xdr:rowOff>
        </xdr:from>
        <xdr:to>
          <xdr:col>8</xdr:col>
          <xdr:colOff>28575</xdr:colOff>
          <xdr:row>44</xdr:row>
          <xdr:rowOff>266700</xdr:rowOff>
        </xdr:to>
        <xdr:sp macro="" textlink="">
          <xdr:nvSpPr>
            <xdr:cNvPr id="4286" name="Group Box 190" hidden="1">
              <a:extLst>
                <a:ext uri="{63B3BB69-23CF-44E3-9099-C40C66FF867C}">
                  <a14:compatExt spid="_x0000_s4286"/>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28575</xdr:rowOff>
        </xdr:from>
        <xdr:to>
          <xdr:col>8</xdr:col>
          <xdr:colOff>0</xdr:colOff>
          <xdr:row>32</xdr:row>
          <xdr:rowOff>266700</xdr:rowOff>
        </xdr:to>
        <xdr:sp macro="" textlink="">
          <xdr:nvSpPr>
            <xdr:cNvPr id="4287" name="Group Box 191" hidden="1">
              <a:extLst>
                <a:ext uri="{63B3BB69-23CF-44E3-9099-C40C66FF867C}">
                  <a14:compatExt spid="_x0000_s428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9525</xdr:rowOff>
        </xdr:from>
        <xdr:to>
          <xdr:col>10</xdr:col>
          <xdr:colOff>0</xdr:colOff>
          <xdr:row>8</xdr:row>
          <xdr:rowOff>266700</xdr:rowOff>
        </xdr:to>
        <xdr:sp macro="" textlink="">
          <xdr:nvSpPr>
            <xdr:cNvPr id="4288" name="Group Box 192" hidden="1">
              <a:extLst>
                <a:ext uri="{63B3BB69-23CF-44E3-9099-C40C66FF867C}">
                  <a14:compatExt spid="_x0000_s4288"/>
                </a:ext>
                <a:ext uri="{FF2B5EF4-FFF2-40B4-BE49-F238E27FC236}">
                  <a16:creationId xmlns:a16="http://schemas.microsoft.com/office/drawing/2014/main" id="{00000000-0008-0000-0400-0000C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9</xdr:row>
          <xdr:rowOff>9525</xdr:rowOff>
        </xdr:from>
        <xdr:to>
          <xdr:col>9</xdr:col>
          <xdr:colOff>266700</xdr:colOff>
          <xdr:row>12</xdr:row>
          <xdr:rowOff>266700</xdr:rowOff>
        </xdr:to>
        <xdr:sp macro="" textlink="">
          <xdr:nvSpPr>
            <xdr:cNvPr id="4289" name="Group Box 193" hidden="1">
              <a:extLst>
                <a:ext uri="{63B3BB69-23CF-44E3-9099-C40C66FF867C}">
                  <a14:compatExt spid="_x0000_s4289"/>
                </a:ext>
                <a:ext uri="{FF2B5EF4-FFF2-40B4-BE49-F238E27FC236}">
                  <a16:creationId xmlns:a16="http://schemas.microsoft.com/office/drawing/2014/main" id="{00000000-0008-0000-0400-0000C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9525</xdr:rowOff>
        </xdr:from>
        <xdr:to>
          <xdr:col>10</xdr:col>
          <xdr:colOff>9525</xdr:colOff>
          <xdr:row>16</xdr:row>
          <xdr:rowOff>266700</xdr:rowOff>
        </xdr:to>
        <xdr:sp macro="" textlink="">
          <xdr:nvSpPr>
            <xdr:cNvPr id="4290" name="Group Box 194" hidden="1">
              <a:extLst>
                <a:ext uri="{63B3BB69-23CF-44E3-9099-C40C66FF867C}">
                  <a14:compatExt spid="_x0000_s4290"/>
                </a:ext>
                <a:ext uri="{FF2B5EF4-FFF2-40B4-BE49-F238E27FC236}">
                  <a16:creationId xmlns:a16="http://schemas.microsoft.com/office/drawing/2014/main" id="{00000000-0008-0000-0400-0000C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20</xdr:row>
          <xdr:rowOff>266700</xdr:rowOff>
        </xdr:to>
        <xdr:sp macro="" textlink="">
          <xdr:nvSpPr>
            <xdr:cNvPr id="4291" name="Group Box 195" hidden="1">
              <a:extLst>
                <a:ext uri="{63B3BB69-23CF-44E3-9099-C40C66FF867C}">
                  <a14:compatExt spid="_x0000_s4291"/>
                </a:ext>
                <a:ext uri="{FF2B5EF4-FFF2-40B4-BE49-F238E27FC236}">
                  <a16:creationId xmlns:a16="http://schemas.microsoft.com/office/drawing/2014/main" id="{00000000-0008-0000-0400-0000C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10</xdr:col>
          <xdr:colOff>9525</xdr:colOff>
          <xdr:row>24</xdr:row>
          <xdr:rowOff>266700</xdr:rowOff>
        </xdr:to>
        <xdr:sp macro="" textlink="">
          <xdr:nvSpPr>
            <xdr:cNvPr id="4292" name="Group Box 196" hidden="1">
              <a:extLst>
                <a:ext uri="{63B3BB69-23CF-44E3-9099-C40C66FF867C}">
                  <a14:compatExt spid="_x0000_s4292"/>
                </a:ext>
                <a:ext uri="{FF2B5EF4-FFF2-40B4-BE49-F238E27FC236}">
                  <a16:creationId xmlns:a16="http://schemas.microsoft.com/office/drawing/2014/main" id="{00000000-0008-0000-0400-0000C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9525</xdr:rowOff>
        </xdr:from>
        <xdr:to>
          <xdr:col>10</xdr:col>
          <xdr:colOff>0</xdr:colOff>
          <xdr:row>28</xdr:row>
          <xdr:rowOff>266700</xdr:rowOff>
        </xdr:to>
        <xdr:sp macro="" textlink="">
          <xdr:nvSpPr>
            <xdr:cNvPr id="4293" name="Group Box 197" hidden="1">
              <a:extLst>
                <a:ext uri="{63B3BB69-23CF-44E3-9099-C40C66FF867C}">
                  <a14:compatExt spid="_x0000_s429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28575</xdr:rowOff>
        </xdr:from>
        <xdr:to>
          <xdr:col>10</xdr:col>
          <xdr:colOff>9525</xdr:colOff>
          <xdr:row>32</xdr:row>
          <xdr:rowOff>266700</xdr:rowOff>
        </xdr:to>
        <xdr:sp macro="" textlink="">
          <xdr:nvSpPr>
            <xdr:cNvPr id="4294" name="Group Box 198" hidden="1">
              <a:extLst>
                <a:ext uri="{63B3BB69-23CF-44E3-9099-C40C66FF867C}">
                  <a14:compatExt spid="_x0000_s4294"/>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28575</xdr:rowOff>
        </xdr:from>
        <xdr:to>
          <xdr:col>10</xdr:col>
          <xdr:colOff>0</xdr:colOff>
          <xdr:row>36</xdr:row>
          <xdr:rowOff>266700</xdr:rowOff>
        </xdr:to>
        <xdr:sp macro="" textlink="">
          <xdr:nvSpPr>
            <xdr:cNvPr id="4295" name="Group Box 199" hidden="1">
              <a:extLst>
                <a:ext uri="{63B3BB69-23CF-44E3-9099-C40C66FF867C}">
                  <a14:compatExt spid="_x0000_s4295"/>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28575</xdr:rowOff>
        </xdr:from>
        <xdr:to>
          <xdr:col>10</xdr:col>
          <xdr:colOff>9525</xdr:colOff>
          <xdr:row>40</xdr:row>
          <xdr:rowOff>266700</xdr:rowOff>
        </xdr:to>
        <xdr:sp macro="" textlink="">
          <xdr:nvSpPr>
            <xdr:cNvPr id="4296" name="Group Box 200" hidden="1">
              <a:extLst>
                <a:ext uri="{63B3BB69-23CF-44E3-9099-C40C66FF867C}">
                  <a14:compatExt spid="_x0000_s4296"/>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28575</xdr:rowOff>
        </xdr:from>
        <xdr:to>
          <xdr:col>10</xdr:col>
          <xdr:colOff>0</xdr:colOff>
          <xdr:row>44</xdr:row>
          <xdr:rowOff>266700</xdr:rowOff>
        </xdr:to>
        <xdr:sp macro="" textlink="">
          <xdr:nvSpPr>
            <xdr:cNvPr id="4297" name="Group Box 201" hidden="1">
              <a:extLst>
                <a:ext uri="{63B3BB69-23CF-44E3-9099-C40C66FF867C}">
                  <a14:compatExt spid="_x0000_s4297"/>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28575</xdr:rowOff>
        </xdr:from>
        <xdr:to>
          <xdr:col>8</xdr:col>
          <xdr:colOff>9525</xdr:colOff>
          <xdr:row>61</xdr:row>
          <xdr:rowOff>266700</xdr:rowOff>
        </xdr:to>
        <xdr:sp macro="" textlink="">
          <xdr:nvSpPr>
            <xdr:cNvPr id="4298" name="Group Box 202" hidden="1">
              <a:extLst>
                <a:ext uri="{63B3BB69-23CF-44E3-9099-C40C66FF867C}">
                  <a14:compatExt spid="_x0000_s4298"/>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28575</xdr:rowOff>
        </xdr:from>
        <xdr:to>
          <xdr:col>8</xdr:col>
          <xdr:colOff>28575</xdr:colOff>
          <xdr:row>57</xdr:row>
          <xdr:rowOff>266700</xdr:rowOff>
        </xdr:to>
        <xdr:sp macro="" textlink="">
          <xdr:nvSpPr>
            <xdr:cNvPr id="4299" name="Group Box 203" hidden="1">
              <a:extLst>
                <a:ext uri="{63B3BB69-23CF-44E3-9099-C40C66FF867C}">
                  <a14:compatExt spid="_x0000_s4299"/>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9525</xdr:rowOff>
        </xdr:from>
        <xdr:to>
          <xdr:col>8</xdr:col>
          <xdr:colOff>76200</xdr:colOff>
          <xdr:row>54</xdr:row>
          <xdr:rowOff>38100</xdr:rowOff>
        </xdr:to>
        <xdr:sp macro="" textlink="">
          <xdr:nvSpPr>
            <xdr:cNvPr id="4300" name="Group Box 204" hidden="1">
              <a:extLst>
                <a:ext uri="{63B3BB69-23CF-44E3-9099-C40C66FF867C}">
                  <a14:compatExt spid="_x0000_s4300"/>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9525</xdr:rowOff>
        </xdr:from>
        <xdr:to>
          <xdr:col>10</xdr:col>
          <xdr:colOff>9525</xdr:colOff>
          <xdr:row>61</xdr:row>
          <xdr:rowOff>266700</xdr:rowOff>
        </xdr:to>
        <xdr:sp macro="" textlink="">
          <xdr:nvSpPr>
            <xdr:cNvPr id="4301" name="Group Box 205" hidden="1">
              <a:extLst>
                <a:ext uri="{63B3BB69-23CF-44E3-9099-C40C66FF867C}">
                  <a14:compatExt spid="_x0000_s4301"/>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28575</xdr:rowOff>
        </xdr:from>
        <xdr:to>
          <xdr:col>10</xdr:col>
          <xdr:colOff>28575</xdr:colOff>
          <xdr:row>57</xdr:row>
          <xdr:rowOff>266700</xdr:rowOff>
        </xdr:to>
        <xdr:sp macro="" textlink="">
          <xdr:nvSpPr>
            <xdr:cNvPr id="4302" name="Group Box 206" hidden="1">
              <a:extLst>
                <a:ext uri="{63B3BB69-23CF-44E3-9099-C40C66FF867C}">
                  <a14:compatExt spid="_x0000_s4302"/>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28575</xdr:colOff>
          <xdr:row>53</xdr:row>
          <xdr:rowOff>247650</xdr:rowOff>
        </xdr:to>
        <xdr:sp macro="" textlink="">
          <xdr:nvSpPr>
            <xdr:cNvPr id="4303" name="Group Box 207" hidden="1">
              <a:extLst>
                <a:ext uri="{63B3BB69-23CF-44E3-9099-C40C66FF867C}">
                  <a14:compatExt spid="_x0000_s430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0</xdr:rowOff>
        </xdr:from>
        <xdr:to>
          <xdr:col>8</xdr:col>
          <xdr:colOff>9525</xdr:colOff>
          <xdr:row>74</xdr:row>
          <xdr:rowOff>228600</xdr:rowOff>
        </xdr:to>
        <xdr:sp macro="" textlink="">
          <xdr:nvSpPr>
            <xdr:cNvPr id="4304" name="Group Box 208" hidden="1">
              <a:extLst>
                <a:ext uri="{63B3BB69-23CF-44E3-9099-C40C66FF867C}">
                  <a14:compatExt spid="_x0000_s4304"/>
                </a:ext>
                <a:ext uri="{FF2B5EF4-FFF2-40B4-BE49-F238E27FC236}">
                  <a16:creationId xmlns:a16="http://schemas.microsoft.com/office/drawing/2014/main" id="{00000000-0008-0000-0400-0000D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9525</xdr:rowOff>
        </xdr:from>
        <xdr:to>
          <xdr:col>8</xdr:col>
          <xdr:colOff>28575</xdr:colOff>
          <xdr:row>78</xdr:row>
          <xdr:rowOff>219075</xdr:rowOff>
        </xdr:to>
        <xdr:sp macro="" textlink="">
          <xdr:nvSpPr>
            <xdr:cNvPr id="4305" name="Group Box 209" hidden="1">
              <a:extLst>
                <a:ext uri="{63B3BB69-23CF-44E3-9099-C40C66FF867C}">
                  <a14:compatExt spid="_x0000_s4305"/>
                </a:ext>
                <a:ext uri="{FF2B5EF4-FFF2-40B4-BE49-F238E27FC236}">
                  <a16:creationId xmlns:a16="http://schemas.microsoft.com/office/drawing/2014/main" id="{00000000-0008-0000-0400-0000D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28575</xdr:rowOff>
        </xdr:from>
        <xdr:to>
          <xdr:col>8</xdr:col>
          <xdr:colOff>28575</xdr:colOff>
          <xdr:row>82</xdr:row>
          <xdr:rowOff>228600</xdr:rowOff>
        </xdr:to>
        <xdr:sp macro="" textlink="">
          <xdr:nvSpPr>
            <xdr:cNvPr id="4306" name="Group Box 210" hidden="1">
              <a:extLst>
                <a:ext uri="{63B3BB69-23CF-44E3-9099-C40C66FF867C}">
                  <a14:compatExt spid="_x0000_s4306"/>
                </a:ext>
                <a:ext uri="{FF2B5EF4-FFF2-40B4-BE49-F238E27FC236}">
                  <a16:creationId xmlns:a16="http://schemas.microsoft.com/office/drawing/2014/main" id="{00000000-0008-0000-0400-0000D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28575</xdr:rowOff>
        </xdr:from>
        <xdr:to>
          <xdr:col>8</xdr:col>
          <xdr:colOff>28575</xdr:colOff>
          <xdr:row>86</xdr:row>
          <xdr:rowOff>228600</xdr:rowOff>
        </xdr:to>
        <xdr:sp macro="" textlink="">
          <xdr:nvSpPr>
            <xdr:cNvPr id="4307" name="Group Box 211" hidden="1">
              <a:extLst>
                <a:ext uri="{63B3BB69-23CF-44E3-9099-C40C66FF867C}">
                  <a14:compatExt spid="_x0000_s4307"/>
                </a:ext>
                <a:ext uri="{FF2B5EF4-FFF2-40B4-BE49-F238E27FC236}">
                  <a16:creationId xmlns:a16="http://schemas.microsoft.com/office/drawing/2014/main" id="{00000000-0008-0000-0400-0000D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9525</xdr:rowOff>
        </xdr:from>
        <xdr:to>
          <xdr:col>8</xdr:col>
          <xdr:colOff>28575</xdr:colOff>
          <xdr:row>70</xdr:row>
          <xdr:rowOff>247650</xdr:rowOff>
        </xdr:to>
        <xdr:sp macro="" textlink="">
          <xdr:nvSpPr>
            <xdr:cNvPr id="4308" name="Group Box 212" hidden="1">
              <a:extLst>
                <a:ext uri="{63B3BB69-23CF-44E3-9099-C40C66FF867C}">
                  <a14:compatExt spid="_x0000_s4308"/>
                </a:ext>
                <a:ext uri="{FF2B5EF4-FFF2-40B4-BE49-F238E27FC236}">
                  <a16:creationId xmlns:a16="http://schemas.microsoft.com/office/drawing/2014/main" id="{00000000-0008-0000-0400-0000D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70</xdr:row>
          <xdr:rowOff>266700</xdr:rowOff>
        </xdr:from>
        <xdr:to>
          <xdr:col>10</xdr:col>
          <xdr:colOff>9525</xdr:colOff>
          <xdr:row>74</xdr:row>
          <xdr:rowOff>228600</xdr:rowOff>
        </xdr:to>
        <xdr:sp macro="" textlink="">
          <xdr:nvSpPr>
            <xdr:cNvPr id="4309" name="Group Box 213" hidden="1">
              <a:extLst>
                <a:ext uri="{63B3BB69-23CF-44E3-9099-C40C66FF867C}">
                  <a14:compatExt spid="_x0000_s4309"/>
                </a:ext>
                <a:ext uri="{FF2B5EF4-FFF2-40B4-BE49-F238E27FC236}">
                  <a16:creationId xmlns:a16="http://schemas.microsoft.com/office/drawing/2014/main" id="{00000000-0008-0000-0400-0000D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266700</xdr:rowOff>
        </xdr:from>
        <xdr:to>
          <xdr:col>10</xdr:col>
          <xdr:colOff>0</xdr:colOff>
          <xdr:row>78</xdr:row>
          <xdr:rowOff>228600</xdr:rowOff>
        </xdr:to>
        <xdr:sp macro="" textlink="">
          <xdr:nvSpPr>
            <xdr:cNvPr id="4310" name="Group Box 214" hidden="1">
              <a:extLst>
                <a:ext uri="{63B3BB69-23CF-44E3-9099-C40C66FF867C}">
                  <a14:compatExt spid="_x0000_s4310"/>
                </a:ext>
                <a:ext uri="{FF2B5EF4-FFF2-40B4-BE49-F238E27FC236}">
                  <a16:creationId xmlns:a16="http://schemas.microsoft.com/office/drawing/2014/main" id="{00000000-0008-0000-0400-0000D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0</xdr:colOff>
          <xdr:row>82</xdr:row>
          <xdr:rowOff>247650</xdr:rowOff>
        </xdr:to>
        <xdr:sp macro="" textlink="">
          <xdr:nvSpPr>
            <xdr:cNvPr id="4311" name="Group Box 215" hidden="1">
              <a:extLst>
                <a:ext uri="{63B3BB69-23CF-44E3-9099-C40C66FF867C}">
                  <a14:compatExt spid="_x0000_s4311"/>
                </a:ext>
                <a:ext uri="{FF2B5EF4-FFF2-40B4-BE49-F238E27FC236}">
                  <a16:creationId xmlns:a16="http://schemas.microsoft.com/office/drawing/2014/main" id="{00000000-0008-0000-0400-0000D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83</xdr:row>
          <xdr:rowOff>0</xdr:rowOff>
        </xdr:from>
        <xdr:to>
          <xdr:col>10</xdr:col>
          <xdr:colOff>9525</xdr:colOff>
          <xdr:row>86</xdr:row>
          <xdr:rowOff>247650</xdr:rowOff>
        </xdr:to>
        <xdr:sp macro="" textlink="">
          <xdr:nvSpPr>
            <xdr:cNvPr id="4312" name="Group Box 216" hidden="1">
              <a:extLst>
                <a:ext uri="{63B3BB69-23CF-44E3-9099-C40C66FF867C}">
                  <a14:compatExt spid="_x0000_s4312"/>
                </a:ext>
                <a:ext uri="{FF2B5EF4-FFF2-40B4-BE49-F238E27FC236}">
                  <a16:creationId xmlns:a16="http://schemas.microsoft.com/office/drawing/2014/main" id="{00000000-0008-0000-0400-0000D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67</xdr:row>
          <xdr:rowOff>0</xdr:rowOff>
        </xdr:from>
        <xdr:to>
          <xdr:col>10</xdr:col>
          <xdr:colOff>28575</xdr:colOff>
          <xdr:row>70</xdr:row>
          <xdr:rowOff>247650</xdr:rowOff>
        </xdr:to>
        <xdr:sp macro="" textlink="">
          <xdr:nvSpPr>
            <xdr:cNvPr id="4313" name="Group Box 217" hidden="1">
              <a:extLst>
                <a:ext uri="{63B3BB69-23CF-44E3-9099-C40C66FF867C}">
                  <a14:compatExt spid="_x0000_s4313"/>
                </a:ext>
                <a:ext uri="{FF2B5EF4-FFF2-40B4-BE49-F238E27FC236}">
                  <a16:creationId xmlns:a16="http://schemas.microsoft.com/office/drawing/2014/main" id="{00000000-0008-0000-0400-0000D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0</xdr:rowOff>
        </xdr:from>
        <xdr:to>
          <xdr:col>8</xdr:col>
          <xdr:colOff>685800</xdr:colOff>
          <xdr:row>32</xdr:row>
          <xdr:rowOff>266700</xdr:rowOff>
        </xdr:to>
        <xdr:sp macro="" textlink="">
          <xdr:nvSpPr>
            <xdr:cNvPr id="4314" name="Group Box 218" hidden="1">
              <a:extLst>
                <a:ext uri="{63B3BB69-23CF-44E3-9099-C40C66FF867C}">
                  <a14:compatExt spid="_x0000_s4314"/>
                </a:ext>
                <a:ext uri="{FF2B5EF4-FFF2-40B4-BE49-F238E27FC236}">
                  <a16:creationId xmlns:a16="http://schemas.microsoft.com/office/drawing/2014/main" id="{00000000-0008-0000-0400-0000D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28575</xdr:rowOff>
        </xdr:from>
        <xdr:to>
          <xdr:col>8</xdr:col>
          <xdr:colOff>28575</xdr:colOff>
          <xdr:row>32</xdr:row>
          <xdr:rowOff>247650</xdr:rowOff>
        </xdr:to>
        <xdr:sp macro="" textlink="">
          <xdr:nvSpPr>
            <xdr:cNvPr id="4315" name="Group Box 219" hidden="1">
              <a:extLst>
                <a:ext uri="{63B3BB69-23CF-44E3-9099-C40C66FF867C}">
                  <a14:compatExt spid="_x0000_s4315"/>
                </a:ext>
                <a:ext uri="{FF2B5EF4-FFF2-40B4-BE49-F238E27FC236}">
                  <a16:creationId xmlns:a16="http://schemas.microsoft.com/office/drawing/2014/main" id="{00000000-0008-0000-0400-0000D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0</xdr:rowOff>
        </xdr:from>
        <xdr:to>
          <xdr:col>10</xdr:col>
          <xdr:colOff>685800</xdr:colOff>
          <xdr:row>32</xdr:row>
          <xdr:rowOff>266700</xdr:rowOff>
        </xdr:to>
        <xdr:sp macro="" textlink="">
          <xdr:nvSpPr>
            <xdr:cNvPr id="4316" name="Group Box 220" hidden="1">
              <a:extLst>
                <a:ext uri="{63B3BB69-23CF-44E3-9099-C40C66FF867C}">
                  <a14:compatExt spid="_x0000_s4316"/>
                </a:ext>
                <a:ext uri="{FF2B5EF4-FFF2-40B4-BE49-F238E27FC236}">
                  <a16:creationId xmlns:a16="http://schemas.microsoft.com/office/drawing/2014/main" id="{00000000-0008-0000-0400-0000D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9525</xdr:rowOff>
        </xdr:from>
        <xdr:to>
          <xdr:col>10</xdr:col>
          <xdr:colOff>0</xdr:colOff>
          <xdr:row>32</xdr:row>
          <xdr:rowOff>266700</xdr:rowOff>
        </xdr:to>
        <xdr:sp macro="" textlink="">
          <xdr:nvSpPr>
            <xdr:cNvPr id="4317" name="Group Box 221" hidden="1">
              <a:extLst>
                <a:ext uri="{63B3BB69-23CF-44E3-9099-C40C66FF867C}">
                  <a14:compatExt spid="_x0000_s4317"/>
                </a:ext>
                <a:ext uri="{FF2B5EF4-FFF2-40B4-BE49-F238E27FC236}">
                  <a16:creationId xmlns:a16="http://schemas.microsoft.com/office/drawing/2014/main" id="{00000000-0008-0000-0400-0000D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0</xdr:rowOff>
        </xdr:from>
        <xdr:to>
          <xdr:col>10</xdr:col>
          <xdr:colOff>685800</xdr:colOff>
          <xdr:row>36</xdr:row>
          <xdr:rowOff>266700</xdr:rowOff>
        </xdr:to>
        <xdr:sp macro="" textlink="">
          <xdr:nvSpPr>
            <xdr:cNvPr id="4318" name="Group Box 222" hidden="1">
              <a:extLst>
                <a:ext uri="{63B3BB69-23CF-44E3-9099-C40C66FF867C}">
                  <a14:compatExt spid="_x0000_s4318"/>
                </a:ext>
                <a:ext uri="{FF2B5EF4-FFF2-40B4-BE49-F238E27FC236}">
                  <a16:creationId xmlns:a16="http://schemas.microsoft.com/office/drawing/2014/main" id="{00000000-0008-0000-0400-0000D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28575</xdr:rowOff>
        </xdr:from>
        <xdr:to>
          <xdr:col>10</xdr:col>
          <xdr:colOff>9525</xdr:colOff>
          <xdr:row>36</xdr:row>
          <xdr:rowOff>266700</xdr:rowOff>
        </xdr:to>
        <xdr:sp macro="" textlink="">
          <xdr:nvSpPr>
            <xdr:cNvPr id="4319" name="Group Box 223" hidden="1">
              <a:extLst>
                <a:ext uri="{63B3BB69-23CF-44E3-9099-C40C66FF867C}">
                  <a14:compatExt spid="_x0000_s4319"/>
                </a:ext>
                <a:ext uri="{FF2B5EF4-FFF2-40B4-BE49-F238E27FC236}">
                  <a16:creationId xmlns:a16="http://schemas.microsoft.com/office/drawing/2014/main" id="{00000000-0008-0000-0400-0000D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0</xdr:rowOff>
        </xdr:from>
        <xdr:to>
          <xdr:col>10</xdr:col>
          <xdr:colOff>685800</xdr:colOff>
          <xdr:row>36</xdr:row>
          <xdr:rowOff>266700</xdr:rowOff>
        </xdr:to>
        <xdr:sp macro="" textlink="">
          <xdr:nvSpPr>
            <xdr:cNvPr id="4320" name="Group Box 224" hidden="1">
              <a:extLst>
                <a:ext uri="{63B3BB69-23CF-44E3-9099-C40C66FF867C}">
                  <a14:compatExt spid="_x0000_s4320"/>
                </a:ext>
                <a:ext uri="{FF2B5EF4-FFF2-40B4-BE49-F238E27FC236}">
                  <a16:creationId xmlns:a16="http://schemas.microsoft.com/office/drawing/2014/main" id="{00000000-0008-0000-0400-0000E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9525</xdr:rowOff>
        </xdr:from>
        <xdr:to>
          <xdr:col>10</xdr:col>
          <xdr:colOff>0</xdr:colOff>
          <xdr:row>36</xdr:row>
          <xdr:rowOff>266700</xdr:rowOff>
        </xdr:to>
        <xdr:sp macro="" textlink="">
          <xdr:nvSpPr>
            <xdr:cNvPr id="4321" name="Group Box 225" hidden="1">
              <a:extLst>
                <a:ext uri="{63B3BB69-23CF-44E3-9099-C40C66FF867C}">
                  <a14:compatExt spid="_x0000_s4321"/>
                </a:ext>
                <a:ext uri="{FF2B5EF4-FFF2-40B4-BE49-F238E27FC236}">
                  <a16:creationId xmlns:a16="http://schemas.microsoft.com/office/drawing/2014/main" id="{00000000-0008-0000-0400-0000E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0</xdr:rowOff>
        </xdr:from>
        <xdr:to>
          <xdr:col>10</xdr:col>
          <xdr:colOff>685800</xdr:colOff>
          <xdr:row>40</xdr:row>
          <xdr:rowOff>266700</xdr:rowOff>
        </xdr:to>
        <xdr:sp macro="" textlink="">
          <xdr:nvSpPr>
            <xdr:cNvPr id="4322" name="Group Box 226" hidden="1">
              <a:extLst>
                <a:ext uri="{63B3BB69-23CF-44E3-9099-C40C66FF867C}">
                  <a14:compatExt spid="_x0000_s4322"/>
                </a:ext>
                <a:ext uri="{FF2B5EF4-FFF2-40B4-BE49-F238E27FC236}">
                  <a16:creationId xmlns:a16="http://schemas.microsoft.com/office/drawing/2014/main" id="{00000000-0008-0000-0400-0000E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28575</xdr:rowOff>
        </xdr:from>
        <xdr:to>
          <xdr:col>10</xdr:col>
          <xdr:colOff>0</xdr:colOff>
          <xdr:row>40</xdr:row>
          <xdr:rowOff>266700</xdr:rowOff>
        </xdr:to>
        <xdr:sp macro="" textlink="">
          <xdr:nvSpPr>
            <xdr:cNvPr id="4323" name="Group Box 227" hidden="1">
              <a:extLst>
                <a:ext uri="{63B3BB69-23CF-44E3-9099-C40C66FF867C}">
                  <a14:compatExt spid="_x0000_s4323"/>
                </a:ext>
                <a:ext uri="{FF2B5EF4-FFF2-40B4-BE49-F238E27FC236}">
                  <a16:creationId xmlns:a16="http://schemas.microsoft.com/office/drawing/2014/main" id="{00000000-0008-0000-0400-0000E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0</xdr:rowOff>
        </xdr:from>
        <xdr:to>
          <xdr:col>10</xdr:col>
          <xdr:colOff>685800</xdr:colOff>
          <xdr:row>40</xdr:row>
          <xdr:rowOff>266700</xdr:rowOff>
        </xdr:to>
        <xdr:sp macro="" textlink="">
          <xdr:nvSpPr>
            <xdr:cNvPr id="4324" name="Group Box 228" hidden="1">
              <a:extLst>
                <a:ext uri="{63B3BB69-23CF-44E3-9099-C40C66FF867C}">
                  <a14:compatExt spid="_x0000_s4324"/>
                </a:ext>
                <a:ext uri="{FF2B5EF4-FFF2-40B4-BE49-F238E27FC236}">
                  <a16:creationId xmlns:a16="http://schemas.microsoft.com/office/drawing/2014/main" id="{00000000-0008-0000-0400-0000E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28575</xdr:rowOff>
        </xdr:from>
        <xdr:to>
          <xdr:col>10</xdr:col>
          <xdr:colOff>9525</xdr:colOff>
          <xdr:row>40</xdr:row>
          <xdr:rowOff>266700</xdr:rowOff>
        </xdr:to>
        <xdr:sp macro="" textlink="">
          <xdr:nvSpPr>
            <xdr:cNvPr id="4325" name="Group Box 229" hidden="1">
              <a:extLst>
                <a:ext uri="{63B3BB69-23CF-44E3-9099-C40C66FF867C}">
                  <a14:compatExt spid="_x0000_s4325"/>
                </a:ext>
                <a:ext uri="{FF2B5EF4-FFF2-40B4-BE49-F238E27FC236}">
                  <a16:creationId xmlns:a16="http://schemas.microsoft.com/office/drawing/2014/main" id="{00000000-0008-0000-0400-0000E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0</xdr:rowOff>
        </xdr:from>
        <xdr:to>
          <xdr:col>10</xdr:col>
          <xdr:colOff>685800</xdr:colOff>
          <xdr:row>40</xdr:row>
          <xdr:rowOff>266700</xdr:rowOff>
        </xdr:to>
        <xdr:sp macro="" textlink="">
          <xdr:nvSpPr>
            <xdr:cNvPr id="4326" name="Group Box 230" hidden="1">
              <a:extLst>
                <a:ext uri="{63B3BB69-23CF-44E3-9099-C40C66FF867C}">
                  <a14:compatExt spid="_x0000_s4326"/>
                </a:ext>
                <a:ext uri="{FF2B5EF4-FFF2-40B4-BE49-F238E27FC236}">
                  <a16:creationId xmlns:a16="http://schemas.microsoft.com/office/drawing/2014/main" id="{00000000-0008-0000-0400-0000E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9525</xdr:rowOff>
        </xdr:from>
        <xdr:to>
          <xdr:col>10</xdr:col>
          <xdr:colOff>0</xdr:colOff>
          <xdr:row>40</xdr:row>
          <xdr:rowOff>266700</xdr:rowOff>
        </xdr:to>
        <xdr:sp macro="" textlink="">
          <xdr:nvSpPr>
            <xdr:cNvPr id="4327" name="Group Box 231" hidden="1">
              <a:extLst>
                <a:ext uri="{63B3BB69-23CF-44E3-9099-C40C66FF867C}">
                  <a14:compatExt spid="_x0000_s4327"/>
                </a:ext>
                <a:ext uri="{FF2B5EF4-FFF2-40B4-BE49-F238E27FC236}">
                  <a16:creationId xmlns:a16="http://schemas.microsoft.com/office/drawing/2014/main" id="{00000000-0008-0000-0400-0000E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685800</xdr:colOff>
          <xdr:row>44</xdr:row>
          <xdr:rowOff>266700</xdr:rowOff>
        </xdr:to>
        <xdr:sp macro="" textlink="">
          <xdr:nvSpPr>
            <xdr:cNvPr id="4328" name="Group Box 232" hidden="1">
              <a:extLst>
                <a:ext uri="{63B3BB69-23CF-44E3-9099-C40C66FF867C}">
                  <a14:compatExt spid="_x0000_s4328"/>
                </a:ext>
                <a:ext uri="{FF2B5EF4-FFF2-40B4-BE49-F238E27FC236}">
                  <a16:creationId xmlns:a16="http://schemas.microsoft.com/office/drawing/2014/main" id="{00000000-0008-0000-0400-0000E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28575</xdr:rowOff>
        </xdr:from>
        <xdr:to>
          <xdr:col>10</xdr:col>
          <xdr:colOff>9525</xdr:colOff>
          <xdr:row>44</xdr:row>
          <xdr:rowOff>266700</xdr:rowOff>
        </xdr:to>
        <xdr:sp macro="" textlink="">
          <xdr:nvSpPr>
            <xdr:cNvPr id="4329" name="Group Box 233" hidden="1">
              <a:extLst>
                <a:ext uri="{63B3BB69-23CF-44E3-9099-C40C66FF867C}">
                  <a14:compatExt spid="_x0000_s4329"/>
                </a:ext>
                <a:ext uri="{FF2B5EF4-FFF2-40B4-BE49-F238E27FC236}">
                  <a16:creationId xmlns:a16="http://schemas.microsoft.com/office/drawing/2014/main" id="{00000000-0008-0000-0400-0000E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685800</xdr:colOff>
          <xdr:row>44</xdr:row>
          <xdr:rowOff>266700</xdr:rowOff>
        </xdr:to>
        <xdr:sp macro="" textlink="">
          <xdr:nvSpPr>
            <xdr:cNvPr id="4330" name="Group Box 234" hidden="1">
              <a:extLst>
                <a:ext uri="{63B3BB69-23CF-44E3-9099-C40C66FF867C}">
                  <a14:compatExt spid="_x0000_s4330"/>
                </a:ext>
                <a:ext uri="{FF2B5EF4-FFF2-40B4-BE49-F238E27FC236}">
                  <a16:creationId xmlns:a16="http://schemas.microsoft.com/office/drawing/2014/main" id="{00000000-0008-0000-0400-0000E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28575</xdr:rowOff>
        </xdr:from>
        <xdr:to>
          <xdr:col>10</xdr:col>
          <xdr:colOff>0</xdr:colOff>
          <xdr:row>44</xdr:row>
          <xdr:rowOff>266700</xdr:rowOff>
        </xdr:to>
        <xdr:sp macro="" textlink="">
          <xdr:nvSpPr>
            <xdr:cNvPr id="4331" name="Group Box 235" hidden="1">
              <a:extLst>
                <a:ext uri="{63B3BB69-23CF-44E3-9099-C40C66FF867C}">
                  <a14:compatExt spid="_x0000_s4331"/>
                </a:ext>
                <a:ext uri="{FF2B5EF4-FFF2-40B4-BE49-F238E27FC236}">
                  <a16:creationId xmlns:a16="http://schemas.microsoft.com/office/drawing/2014/main" id="{00000000-0008-0000-0400-0000E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685800</xdr:colOff>
          <xdr:row>44</xdr:row>
          <xdr:rowOff>266700</xdr:rowOff>
        </xdr:to>
        <xdr:sp macro="" textlink="">
          <xdr:nvSpPr>
            <xdr:cNvPr id="4332" name="Group Box 236" hidden="1">
              <a:extLst>
                <a:ext uri="{63B3BB69-23CF-44E3-9099-C40C66FF867C}">
                  <a14:compatExt spid="_x0000_s4332"/>
                </a:ext>
                <a:ext uri="{FF2B5EF4-FFF2-40B4-BE49-F238E27FC236}">
                  <a16:creationId xmlns:a16="http://schemas.microsoft.com/office/drawing/2014/main" id="{00000000-0008-0000-0400-0000E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28575</xdr:rowOff>
        </xdr:from>
        <xdr:to>
          <xdr:col>10</xdr:col>
          <xdr:colOff>9525</xdr:colOff>
          <xdr:row>44</xdr:row>
          <xdr:rowOff>266700</xdr:rowOff>
        </xdr:to>
        <xdr:sp macro="" textlink="">
          <xdr:nvSpPr>
            <xdr:cNvPr id="4333" name="Group Box 237" hidden="1">
              <a:extLst>
                <a:ext uri="{63B3BB69-23CF-44E3-9099-C40C66FF867C}">
                  <a14:compatExt spid="_x0000_s4333"/>
                </a:ext>
                <a:ext uri="{FF2B5EF4-FFF2-40B4-BE49-F238E27FC236}">
                  <a16:creationId xmlns:a16="http://schemas.microsoft.com/office/drawing/2014/main" id="{00000000-0008-0000-0400-0000E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685800</xdr:colOff>
          <xdr:row>44</xdr:row>
          <xdr:rowOff>266700</xdr:rowOff>
        </xdr:to>
        <xdr:sp macro="" textlink="">
          <xdr:nvSpPr>
            <xdr:cNvPr id="4334" name="Group Box 238" hidden="1">
              <a:extLst>
                <a:ext uri="{63B3BB69-23CF-44E3-9099-C40C66FF867C}">
                  <a14:compatExt spid="_x0000_s4334"/>
                </a:ext>
                <a:ext uri="{FF2B5EF4-FFF2-40B4-BE49-F238E27FC236}">
                  <a16:creationId xmlns:a16="http://schemas.microsoft.com/office/drawing/2014/main" id="{00000000-0008-0000-0400-0000E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9525</xdr:rowOff>
        </xdr:from>
        <xdr:to>
          <xdr:col>10</xdr:col>
          <xdr:colOff>0</xdr:colOff>
          <xdr:row>44</xdr:row>
          <xdr:rowOff>266700</xdr:rowOff>
        </xdr:to>
        <xdr:sp macro="" textlink="">
          <xdr:nvSpPr>
            <xdr:cNvPr id="4335" name="Group Box 239" hidden="1">
              <a:extLst>
                <a:ext uri="{63B3BB69-23CF-44E3-9099-C40C66FF867C}">
                  <a14:compatExt spid="_x0000_s4335"/>
                </a:ext>
                <a:ext uri="{FF2B5EF4-FFF2-40B4-BE49-F238E27FC236}">
                  <a16:creationId xmlns:a16="http://schemas.microsoft.com/office/drawing/2014/main" id="{00000000-0008-0000-0400-0000E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685800</xdr:colOff>
          <xdr:row>36</xdr:row>
          <xdr:rowOff>266700</xdr:rowOff>
        </xdr:to>
        <xdr:sp macro="" textlink="">
          <xdr:nvSpPr>
            <xdr:cNvPr id="4336" name="Group Box 240" hidden="1">
              <a:extLst>
                <a:ext uri="{63B3BB69-23CF-44E3-9099-C40C66FF867C}">
                  <a14:compatExt spid="_x0000_s4336"/>
                </a:ext>
                <a:ext uri="{FF2B5EF4-FFF2-40B4-BE49-F238E27FC236}">
                  <a16:creationId xmlns:a16="http://schemas.microsoft.com/office/drawing/2014/main" id="{00000000-0008-0000-0400-0000F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38100</xdr:rowOff>
        </xdr:from>
        <xdr:to>
          <xdr:col>8</xdr:col>
          <xdr:colOff>9525</xdr:colOff>
          <xdr:row>36</xdr:row>
          <xdr:rowOff>266700</xdr:rowOff>
        </xdr:to>
        <xdr:sp macro="" textlink="">
          <xdr:nvSpPr>
            <xdr:cNvPr id="4337" name="Group Box 241" hidden="1">
              <a:extLst>
                <a:ext uri="{63B3BB69-23CF-44E3-9099-C40C66FF867C}">
                  <a14:compatExt spid="_x0000_s4337"/>
                </a:ext>
                <a:ext uri="{FF2B5EF4-FFF2-40B4-BE49-F238E27FC236}">
                  <a16:creationId xmlns:a16="http://schemas.microsoft.com/office/drawing/2014/main" id="{00000000-0008-0000-0400-0000F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28575</xdr:rowOff>
        </xdr:from>
        <xdr:to>
          <xdr:col>8</xdr:col>
          <xdr:colOff>0</xdr:colOff>
          <xdr:row>36</xdr:row>
          <xdr:rowOff>266700</xdr:rowOff>
        </xdr:to>
        <xdr:sp macro="" textlink="">
          <xdr:nvSpPr>
            <xdr:cNvPr id="4338" name="Group Box 242" hidden="1">
              <a:extLst>
                <a:ext uri="{63B3BB69-23CF-44E3-9099-C40C66FF867C}">
                  <a14:compatExt spid="_x0000_s4338"/>
                </a:ext>
                <a:ext uri="{FF2B5EF4-FFF2-40B4-BE49-F238E27FC236}">
                  <a16:creationId xmlns:a16="http://schemas.microsoft.com/office/drawing/2014/main" id="{00000000-0008-0000-0400-0000F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685800</xdr:colOff>
          <xdr:row>36</xdr:row>
          <xdr:rowOff>266700</xdr:rowOff>
        </xdr:to>
        <xdr:sp macro="" textlink="">
          <xdr:nvSpPr>
            <xdr:cNvPr id="4339" name="Group Box 243" hidden="1">
              <a:extLst>
                <a:ext uri="{63B3BB69-23CF-44E3-9099-C40C66FF867C}">
                  <a14:compatExt spid="_x0000_s4339"/>
                </a:ext>
                <a:ext uri="{FF2B5EF4-FFF2-40B4-BE49-F238E27FC236}">
                  <a16:creationId xmlns:a16="http://schemas.microsoft.com/office/drawing/2014/main" id="{00000000-0008-0000-0400-0000F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28575</xdr:rowOff>
        </xdr:from>
        <xdr:to>
          <xdr:col>8</xdr:col>
          <xdr:colOff>28575</xdr:colOff>
          <xdr:row>36</xdr:row>
          <xdr:rowOff>247650</xdr:rowOff>
        </xdr:to>
        <xdr:sp macro="" textlink="">
          <xdr:nvSpPr>
            <xdr:cNvPr id="4340" name="Group Box 244" hidden="1">
              <a:extLst>
                <a:ext uri="{63B3BB69-23CF-44E3-9099-C40C66FF867C}">
                  <a14:compatExt spid="_x0000_s4340"/>
                </a:ext>
                <a:ext uri="{FF2B5EF4-FFF2-40B4-BE49-F238E27FC236}">
                  <a16:creationId xmlns:a16="http://schemas.microsoft.com/office/drawing/2014/main" id="{00000000-0008-0000-0400-0000F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41" name="Group Box 245" hidden="1">
              <a:extLst>
                <a:ext uri="{63B3BB69-23CF-44E3-9099-C40C66FF867C}">
                  <a14:compatExt spid="_x0000_s4341"/>
                </a:ext>
                <a:ext uri="{FF2B5EF4-FFF2-40B4-BE49-F238E27FC236}">
                  <a16:creationId xmlns:a16="http://schemas.microsoft.com/office/drawing/2014/main" id="{00000000-0008-0000-0400-0000F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28575</xdr:rowOff>
        </xdr:from>
        <xdr:to>
          <xdr:col>8</xdr:col>
          <xdr:colOff>9525</xdr:colOff>
          <xdr:row>44</xdr:row>
          <xdr:rowOff>266700</xdr:rowOff>
        </xdr:to>
        <xdr:sp macro="" textlink="">
          <xdr:nvSpPr>
            <xdr:cNvPr id="4342" name="Group Box 246" hidden="1">
              <a:extLst>
                <a:ext uri="{63B3BB69-23CF-44E3-9099-C40C66FF867C}">
                  <a14:compatExt spid="_x0000_s4342"/>
                </a:ext>
                <a:ext uri="{FF2B5EF4-FFF2-40B4-BE49-F238E27FC236}">
                  <a16:creationId xmlns:a16="http://schemas.microsoft.com/office/drawing/2014/main" id="{00000000-0008-0000-0400-0000F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43" name="Group Box 247" hidden="1">
              <a:extLst>
                <a:ext uri="{63B3BB69-23CF-44E3-9099-C40C66FF867C}">
                  <a14:compatExt spid="_x0000_s4343"/>
                </a:ext>
                <a:ext uri="{FF2B5EF4-FFF2-40B4-BE49-F238E27FC236}">
                  <a16:creationId xmlns:a16="http://schemas.microsoft.com/office/drawing/2014/main" id="{00000000-0008-0000-0400-0000F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38100</xdr:rowOff>
        </xdr:from>
        <xdr:to>
          <xdr:col>8</xdr:col>
          <xdr:colOff>28575</xdr:colOff>
          <xdr:row>53</xdr:row>
          <xdr:rowOff>266700</xdr:rowOff>
        </xdr:to>
        <xdr:sp macro="" textlink="">
          <xdr:nvSpPr>
            <xdr:cNvPr id="4344" name="Group Box 248" hidden="1">
              <a:extLst>
                <a:ext uri="{63B3BB69-23CF-44E3-9099-C40C66FF867C}">
                  <a14:compatExt spid="_x0000_s4344"/>
                </a:ext>
                <a:ext uri="{FF2B5EF4-FFF2-40B4-BE49-F238E27FC236}">
                  <a16:creationId xmlns:a16="http://schemas.microsoft.com/office/drawing/2014/main" id="{00000000-0008-0000-0400-0000F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45" name="Group Box 249" hidden="1">
              <a:extLst>
                <a:ext uri="{63B3BB69-23CF-44E3-9099-C40C66FF867C}">
                  <a14:compatExt spid="_x0000_s4345"/>
                </a:ext>
                <a:ext uri="{FF2B5EF4-FFF2-40B4-BE49-F238E27FC236}">
                  <a16:creationId xmlns:a16="http://schemas.microsoft.com/office/drawing/2014/main" id="{00000000-0008-0000-0400-0000F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28575</xdr:rowOff>
        </xdr:from>
        <xdr:to>
          <xdr:col>8</xdr:col>
          <xdr:colOff>9525</xdr:colOff>
          <xdr:row>53</xdr:row>
          <xdr:rowOff>266700</xdr:rowOff>
        </xdr:to>
        <xdr:sp macro="" textlink="">
          <xdr:nvSpPr>
            <xdr:cNvPr id="4346" name="Group Box 250" hidden="1">
              <a:extLst>
                <a:ext uri="{63B3BB69-23CF-44E3-9099-C40C66FF867C}">
                  <a14:compatExt spid="_x0000_s4346"/>
                </a:ext>
                <a:ext uri="{FF2B5EF4-FFF2-40B4-BE49-F238E27FC236}">
                  <a16:creationId xmlns:a16="http://schemas.microsoft.com/office/drawing/2014/main" id="{00000000-0008-0000-0400-0000F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685800</xdr:colOff>
          <xdr:row>36</xdr:row>
          <xdr:rowOff>266700</xdr:rowOff>
        </xdr:to>
        <xdr:sp macro="" textlink="">
          <xdr:nvSpPr>
            <xdr:cNvPr id="4347" name="Group Box 251" hidden="1">
              <a:extLst>
                <a:ext uri="{63B3BB69-23CF-44E3-9099-C40C66FF867C}">
                  <a14:compatExt spid="_x0000_s4347"/>
                </a:ext>
                <a:ext uri="{FF2B5EF4-FFF2-40B4-BE49-F238E27FC236}">
                  <a16:creationId xmlns:a16="http://schemas.microsoft.com/office/drawing/2014/main" id="{00000000-0008-0000-0400-0000F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38100</xdr:rowOff>
        </xdr:from>
        <xdr:to>
          <xdr:col>8</xdr:col>
          <xdr:colOff>9525</xdr:colOff>
          <xdr:row>36</xdr:row>
          <xdr:rowOff>266700</xdr:rowOff>
        </xdr:to>
        <xdr:sp macro="" textlink="">
          <xdr:nvSpPr>
            <xdr:cNvPr id="4348" name="Group Box 252" hidden="1">
              <a:extLst>
                <a:ext uri="{63B3BB69-23CF-44E3-9099-C40C66FF867C}">
                  <a14:compatExt spid="_x0000_s4348"/>
                </a:ext>
                <a:ext uri="{FF2B5EF4-FFF2-40B4-BE49-F238E27FC236}">
                  <a16:creationId xmlns:a16="http://schemas.microsoft.com/office/drawing/2014/main" id="{00000000-0008-0000-0400-0000F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28575</xdr:rowOff>
        </xdr:from>
        <xdr:to>
          <xdr:col>8</xdr:col>
          <xdr:colOff>0</xdr:colOff>
          <xdr:row>36</xdr:row>
          <xdr:rowOff>266700</xdr:rowOff>
        </xdr:to>
        <xdr:sp macro="" textlink="">
          <xdr:nvSpPr>
            <xdr:cNvPr id="4349" name="Group Box 253" hidden="1">
              <a:extLst>
                <a:ext uri="{63B3BB69-23CF-44E3-9099-C40C66FF867C}">
                  <a14:compatExt spid="_x0000_s4349"/>
                </a:ext>
                <a:ext uri="{FF2B5EF4-FFF2-40B4-BE49-F238E27FC236}">
                  <a16:creationId xmlns:a16="http://schemas.microsoft.com/office/drawing/2014/main" id="{00000000-0008-0000-0400-0000F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685800</xdr:colOff>
          <xdr:row>36</xdr:row>
          <xdr:rowOff>266700</xdr:rowOff>
        </xdr:to>
        <xdr:sp macro="" textlink="">
          <xdr:nvSpPr>
            <xdr:cNvPr id="4350" name="Group Box 254" hidden="1">
              <a:extLst>
                <a:ext uri="{63B3BB69-23CF-44E3-9099-C40C66FF867C}">
                  <a14:compatExt spid="_x0000_s4350"/>
                </a:ext>
                <a:ext uri="{FF2B5EF4-FFF2-40B4-BE49-F238E27FC236}">
                  <a16:creationId xmlns:a16="http://schemas.microsoft.com/office/drawing/2014/main" id="{00000000-0008-0000-0400-0000F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28575</xdr:rowOff>
        </xdr:from>
        <xdr:to>
          <xdr:col>8</xdr:col>
          <xdr:colOff>28575</xdr:colOff>
          <xdr:row>36</xdr:row>
          <xdr:rowOff>247650</xdr:rowOff>
        </xdr:to>
        <xdr:sp macro="" textlink="">
          <xdr:nvSpPr>
            <xdr:cNvPr id="4351" name="Group Box 255" hidden="1">
              <a:extLst>
                <a:ext uri="{63B3BB69-23CF-44E3-9099-C40C66FF867C}">
                  <a14:compatExt spid="_x0000_s4351"/>
                </a:ext>
                <a:ext uri="{FF2B5EF4-FFF2-40B4-BE49-F238E27FC236}">
                  <a16:creationId xmlns:a16="http://schemas.microsoft.com/office/drawing/2014/main" id="{00000000-0008-0000-0400-0000F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4352" name="Group Box 256" hidden="1">
              <a:extLst>
                <a:ext uri="{63B3BB69-23CF-44E3-9099-C40C66FF867C}">
                  <a14:compatExt spid="_x0000_s4352"/>
                </a:ext>
                <a:ext uri="{FF2B5EF4-FFF2-40B4-BE49-F238E27FC236}">
                  <a16:creationId xmlns:a16="http://schemas.microsoft.com/office/drawing/2014/main" id="{00000000-0008-0000-0400-00000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47625</xdr:rowOff>
        </xdr:from>
        <xdr:to>
          <xdr:col>8</xdr:col>
          <xdr:colOff>28575</xdr:colOff>
          <xdr:row>40</xdr:row>
          <xdr:rowOff>266700</xdr:rowOff>
        </xdr:to>
        <xdr:sp macro="" textlink="">
          <xdr:nvSpPr>
            <xdr:cNvPr id="4353" name="Group Box 257" hidden="1">
              <a:extLst>
                <a:ext uri="{63B3BB69-23CF-44E3-9099-C40C66FF867C}">
                  <a14:compatExt spid="_x0000_s4353"/>
                </a:ext>
                <a:ext uri="{FF2B5EF4-FFF2-40B4-BE49-F238E27FC236}">
                  <a16:creationId xmlns:a16="http://schemas.microsoft.com/office/drawing/2014/main" id="{00000000-0008-0000-0400-00000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4354" name="Group Box 258" hidden="1">
              <a:extLst>
                <a:ext uri="{63B3BB69-23CF-44E3-9099-C40C66FF867C}">
                  <a14:compatExt spid="_x0000_s4354"/>
                </a:ext>
                <a:ext uri="{FF2B5EF4-FFF2-40B4-BE49-F238E27FC236}">
                  <a16:creationId xmlns:a16="http://schemas.microsoft.com/office/drawing/2014/main" id="{00000000-0008-0000-0400-00000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38100</xdr:rowOff>
        </xdr:from>
        <xdr:to>
          <xdr:col>8</xdr:col>
          <xdr:colOff>9525</xdr:colOff>
          <xdr:row>40</xdr:row>
          <xdr:rowOff>266700</xdr:rowOff>
        </xdr:to>
        <xdr:sp macro="" textlink="">
          <xdr:nvSpPr>
            <xdr:cNvPr id="4355" name="Group Box 259" hidden="1">
              <a:extLst>
                <a:ext uri="{63B3BB69-23CF-44E3-9099-C40C66FF867C}">
                  <a14:compatExt spid="_x0000_s4355"/>
                </a:ext>
                <a:ext uri="{FF2B5EF4-FFF2-40B4-BE49-F238E27FC236}">
                  <a16:creationId xmlns:a16="http://schemas.microsoft.com/office/drawing/2014/main" id="{00000000-0008-0000-0400-00000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28575</xdr:rowOff>
        </xdr:from>
        <xdr:to>
          <xdr:col>8</xdr:col>
          <xdr:colOff>0</xdr:colOff>
          <xdr:row>40</xdr:row>
          <xdr:rowOff>266700</xdr:rowOff>
        </xdr:to>
        <xdr:sp macro="" textlink="">
          <xdr:nvSpPr>
            <xdr:cNvPr id="4356" name="Group Box 260" hidden="1">
              <a:extLst>
                <a:ext uri="{63B3BB69-23CF-44E3-9099-C40C66FF867C}">
                  <a14:compatExt spid="_x0000_s4356"/>
                </a:ext>
                <a:ext uri="{FF2B5EF4-FFF2-40B4-BE49-F238E27FC236}">
                  <a16:creationId xmlns:a16="http://schemas.microsoft.com/office/drawing/2014/main" id="{00000000-0008-0000-0400-00000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4357" name="Group Box 261" hidden="1">
              <a:extLst>
                <a:ext uri="{63B3BB69-23CF-44E3-9099-C40C66FF867C}">
                  <a14:compatExt spid="_x0000_s4357"/>
                </a:ext>
                <a:ext uri="{FF2B5EF4-FFF2-40B4-BE49-F238E27FC236}">
                  <a16:creationId xmlns:a16="http://schemas.microsoft.com/office/drawing/2014/main" id="{00000000-0008-0000-0400-00000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28575</xdr:rowOff>
        </xdr:from>
        <xdr:to>
          <xdr:col>8</xdr:col>
          <xdr:colOff>28575</xdr:colOff>
          <xdr:row>40</xdr:row>
          <xdr:rowOff>247650</xdr:rowOff>
        </xdr:to>
        <xdr:sp macro="" textlink="">
          <xdr:nvSpPr>
            <xdr:cNvPr id="4358" name="Group Box 262" hidden="1">
              <a:extLst>
                <a:ext uri="{63B3BB69-23CF-44E3-9099-C40C66FF867C}">
                  <a14:compatExt spid="_x0000_s4358"/>
                </a:ext>
                <a:ext uri="{FF2B5EF4-FFF2-40B4-BE49-F238E27FC236}">
                  <a16:creationId xmlns:a16="http://schemas.microsoft.com/office/drawing/2014/main" id="{00000000-0008-0000-0400-00000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4359" name="Group Box 263" hidden="1">
              <a:extLst>
                <a:ext uri="{63B3BB69-23CF-44E3-9099-C40C66FF867C}">
                  <a14:compatExt spid="_x0000_s4359"/>
                </a:ext>
                <a:ext uri="{FF2B5EF4-FFF2-40B4-BE49-F238E27FC236}">
                  <a16:creationId xmlns:a16="http://schemas.microsoft.com/office/drawing/2014/main" id="{00000000-0008-0000-0400-00000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38100</xdr:rowOff>
        </xdr:from>
        <xdr:to>
          <xdr:col>8</xdr:col>
          <xdr:colOff>9525</xdr:colOff>
          <xdr:row>40</xdr:row>
          <xdr:rowOff>266700</xdr:rowOff>
        </xdr:to>
        <xdr:sp macro="" textlink="">
          <xdr:nvSpPr>
            <xdr:cNvPr id="4360" name="Group Box 264" hidden="1">
              <a:extLst>
                <a:ext uri="{63B3BB69-23CF-44E3-9099-C40C66FF867C}">
                  <a14:compatExt spid="_x0000_s4360"/>
                </a:ext>
                <a:ext uri="{FF2B5EF4-FFF2-40B4-BE49-F238E27FC236}">
                  <a16:creationId xmlns:a16="http://schemas.microsoft.com/office/drawing/2014/main" id="{00000000-0008-0000-0400-00000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28575</xdr:rowOff>
        </xdr:from>
        <xdr:to>
          <xdr:col>8</xdr:col>
          <xdr:colOff>0</xdr:colOff>
          <xdr:row>40</xdr:row>
          <xdr:rowOff>266700</xdr:rowOff>
        </xdr:to>
        <xdr:sp macro="" textlink="">
          <xdr:nvSpPr>
            <xdr:cNvPr id="4361" name="Group Box 265" hidden="1">
              <a:extLst>
                <a:ext uri="{63B3BB69-23CF-44E3-9099-C40C66FF867C}">
                  <a14:compatExt spid="_x0000_s4361"/>
                </a:ext>
                <a:ext uri="{FF2B5EF4-FFF2-40B4-BE49-F238E27FC236}">
                  <a16:creationId xmlns:a16="http://schemas.microsoft.com/office/drawing/2014/main" id="{00000000-0008-0000-0400-00000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4362" name="Group Box 266" hidden="1">
              <a:extLst>
                <a:ext uri="{63B3BB69-23CF-44E3-9099-C40C66FF867C}">
                  <a14:compatExt spid="_x0000_s4362"/>
                </a:ext>
                <a:ext uri="{FF2B5EF4-FFF2-40B4-BE49-F238E27FC236}">
                  <a16:creationId xmlns:a16="http://schemas.microsoft.com/office/drawing/2014/main" id="{00000000-0008-0000-0400-00000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28575</xdr:rowOff>
        </xdr:from>
        <xdr:to>
          <xdr:col>8</xdr:col>
          <xdr:colOff>28575</xdr:colOff>
          <xdr:row>40</xdr:row>
          <xdr:rowOff>247650</xdr:rowOff>
        </xdr:to>
        <xdr:sp macro="" textlink="">
          <xdr:nvSpPr>
            <xdr:cNvPr id="4363" name="Group Box 267" hidden="1">
              <a:extLst>
                <a:ext uri="{63B3BB69-23CF-44E3-9099-C40C66FF867C}">
                  <a14:compatExt spid="_x0000_s4363"/>
                </a:ext>
                <a:ext uri="{FF2B5EF4-FFF2-40B4-BE49-F238E27FC236}">
                  <a16:creationId xmlns:a16="http://schemas.microsoft.com/office/drawing/2014/main" id="{00000000-0008-0000-0400-00000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64" name="Group Box 268" hidden="1">
              <a:extLst>
                <a:ext uri="{63B3BB69-23CF-44E3-9099-C40C66FF867C}">
                  <a14:compatExt spid="_x0000_s4364"/>
                </a:ext>
                <a:ext uri="{FF2B5EF4-FFF2-40B4-BE49-F238E27FC236}">
                  <a16:creationId xmlns:a16="http://schemas.microsoft.com/office/drawing/2014/main" id="{00000000-0008-0000-0400-00000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28575</xdr:rowOff>
        </xdr:from>
        <xdr:to>
          <xdr:col>8</xdr:col>
          <xdr:colOff>9525</xdr:colOff>
          <xdr:row>44</xdr:row>
          <xdr:rowOff>266700</xdr:rowOff>
        </xdr:to>
        <xdr:sp macro="" textlink="">
          <xdr:nvSpPr>
            <xdr:cNvPr id="4365" name="Group Box 269" hidden="1">
              <a:extLst>
                <a:ext uri="{63B3BB69-23CF-44E3-9099-C40C66FF867C}">
                  <a14:compatExt spid="_x0000_s4365"/>
                </a:ext>
                <a:ext uri="{FF2B5EF4-FFF2-40B4-BE49-F238E27FC236}">
                  <a16:creationId xmlns:a16="http://schemas.microsoft.com/office/drawing/2014/main" id="{00000000-0008-0000-0400-00000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66" name="Group Box 270" hidden="1">
              <a:extLst>
                <a:ext uri="{63B3BB69-23CF-44E3-9099-C40C66FF867C}">
                  <a14:compatExt spid="_x0000_s4366"/>
                </a:ext>
                <a:ext uri="{FF2B5EF4-FFF2-40B4-BE49-F238E27FC236}">
                  <a16:creationId xmlns:a16="http://schemas.microsoft.com/office/drawing/2014/main" id="{00000000-0008-0000-0400-00000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47625</xdr:rowOff>
        </xdr:from>
        <xdr:to>
          <xdr:col>8</xdr:col>
          <xdr:colOff>28575</xdr:colOff>
          <xdr:row>44</xdr:row>
          <xdr:rowOff>266700</xdr:rowOff>
        </xdr:to>
        <xdr:sp macro="" textlink="">
          <xdr:nvSpPr>
            <xdr:cNvPr id="4367" name="Group Box 271" hidden="1">
              <a:extLst>
                <a:ext uri="{63B3BB69-23CF-44E3-9099-C40C66FF867C}">
                  <a14:compatExt spid="_x0000_s4367"/>
                </a:ext>
                <a:ext uri="{FF2B5EF4-FFF2-40B4-BE49-F238E27FC236}">
                  <a16:creationId xmlns:a16="http://schemas.microsoft.com/office/drawing/2014/main" id="{00000000-0008-0000-0400-00000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68" name="Group Box 272" hidden="1">
              <a:extLst>
                <a:ext uri="{63B3BB69-23CF-44E3-9099-C40C66FF867C}">
                  <a14:compatExt spid="_x0000_s4368"/>
                </a:ext>
                <a:ext uri="{FF2B5EF4-FFF2-40B4-BE49-F238E27FC236}">
                  <a16:creationId xmlns:a16="http://schemas.microsoft.com/office/drawing/2014/main" id="{00000000-0008-0000-0400-00001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38100</xdr:rowOff>
        </xdr:from>
        <xdr:to>
          <xdr:col>8</xdr:col>
          <xdr:colOff>9525</xdr:colOff>
          <xdr:row>44</xdr:row>
          <xdr:rowOff>266700</xdr:rowOff>
        </xdr:to>
        <xdr:sp macro="" textlink="">
          <xdr:nvSpPr>
            <xdr:cNvPr id="4369" name="Group Box 273" hidden="1">
              <a:extLst>
                <a:ext uri="{63B3BB69-23CF-44E3-9099-C40C66FF867C}">
                  <a14:compatExt spid="_x0000_s4369"/>
                </a:ext>
                <a:ext uri="{FF2B5EF4-FFF2-40B4-BE49-F238E27FC236}">
                  <a16:creationId xmlns:a16="http://schemas.microsoft.com/office/drawing/2014/main" id="{00000000-0008-0000-0400-00001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28575</xdr:rowOff>
        </xdr:from>
        <xdr:to>
          <xdr:col>8</xdr:col>
          <xdr:colOff>0</xdr:colOff>
          <xdr:row>44</xdr:row>
          <xdr:rowOff>266700</xdr:rowOff>
        </xdr:to>
        <xdr:sp macro="" textlink="">
          <xdr:nvSpPr>
            <xdr:cNvPr id="4370" name="Group Box 274" hidden="1">
              <a:extLst>
                <a:ext uri="{63B3BB69-23CF-44E3-9099-C40C66FF867C}">
                  <a14:compatExt spid="_x0000_s4370"/>
                </a:ext>
                <a:ext uri="{FF2B5EF4-FFF2-40B4-BE49-F238E27FC236}">
                  <a16:creationId xmlns:a16="http://schemas.microsoft.com/office/drawing/2014/main" id="{00000000-0008-0000-0400-00001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71" name="Group Box 275" hidden="1">
              <a:extLst>
                <a:ext uri="{63B3BB69-23CF-44E3-9099-C40C66FF867C}">
                  <a14:compatExt spid="_x0000_s4371"/>
                </a:ext>
                <a:ext uri="{FF2B5EF4-FFF2-40B4-BE49-F238E27FC236}">
                  <a16:creationId xmlns:a16="http://schemas.microsoft.com/office/drawing/2014/main" id="{00000000-0008-0000-0400-00001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28575</xdr:rowOff>
        </xdr:from>
        <xdr:to>
          <xdr:col>8</xdr:col>
          <xdr:colOff>28575</xdr:colOff>
          <xdr:row>44</xdr:row>
          <xdr:rowOff>247650</xdr:rowOff>
        </xdr:to>
        <xdr:sp macro="" textlink="">
          <xdr:nvSpPr>
            <xdr:cNvPr id="4372" name="Group Box 276" hidden="1">
              <a:extLst>
                <a:ext uri="{63B3BB69-23CF-44E3-9099-C40C66FF867C}">
                  <a14:compatExt spid="_x0000_s4372"/>
                </a:ext>
                <a:ext uri="{FF2B5EF4-FFF2-40B4-BE49-F238E27FC236}">
                  <a16:creationId xmlns:a16="http://schemas.microsoft.com/office/drawing/2014/main" id="{00000000-0008-0000-0400-00001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73" name="Group Box 277" hidden="1">
              <a:extLst>
                <a:ext uri="{63B3BB69-23CF-44E3-9099-C40C66FF867C}">
                  <a14:compatExt spid="_x0000_s4373"/>
                </a:ext>
                <a:ext uri="{FF2B5EF4-FFF2-40B4-BE49-F238E27FC236}">
                  <a16:creationId xmlns:a16="http://schemas.microsoft.com/office/drawing/2014/main" id="{00000000-0008-0000-0400-00001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38100</xdr:rowOff>
        </xdr:from>
        <xdr:to>
          <xdr:col>8</xdr:col>
          <xdr:colOff>9525</xdr:colOff>
          <xdr:row>44</xdr:row>
          <xdr:rowOff>266700</xdr:rowOff>
        </xdr:to>
        <xdr:sp macro="" textlink="">
          <xdr:nvSpPr>
            <xdr:cNvPr id="4374" name="Group Box 278" hidden="1">
              <a:extLst>
                <a:ext uri="{63B3BB69-23CF-44E3-9099-C40C66FF867C}">
                  <a14:compatExt spid="_x0000_s4374"/>
                </a:ext>
                <a:ext uri="{FF2B5EF4-FFF2-40B4-BE49-F238E27FC236}">
                  <a16:creationId xmlns:a16="http://schemas.microsoft.com/office/drawing/2014/main" id="{00000000-0008-0000-0400-00001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28575</xdr:rowOff>
        </xdr:from>
        <xdr:to>
          <xdr:col>8</xdr:col>
          <xdr:colOff>0</xdr:colOff>
          <xdr:row>44</xdr:row>
          <xdr:rowOff>266700</xdr:rowOff>
        </xdr:to>
        <xdr:sp macro="" textlink="">
          <xdr:nvSpPr>
            <xdr:cNvPr id="4375" name="Group Box 279" hidden="1">
              <a:extLst>
                <a:ext uri="{63B3BB69-23CF-44E3-9099-C40C66FF867C}">
                  <a14:compatExt spid="_x0000_s4375"/>
                </a:ext>
                <a:ext uri="{FF2B5EF4-FFF2-40B4-BE49-F238E27FC236}">
                  <a16:creationId xmlns:a16="http://schemas.microsoft.com/office/drawing/2014/main" id="{00000000-0008-0000-0400-00001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76" name="Group Box 280" hidden="1">
              <a:extLst>
                <a:ext uri="{63B3BB69-23CF-44E3-9099-C40C66FF867C}">
                  <a14:compatExt spid="_x0000_s4376"/>
                </a:ext>
                <a:ext uri="{FF2B5EF4-FFF2-40B4-BE49-F238E27FC236}">
                  <a16:creationId xmlns:a16="http://schemas.microsoft.com/office/drawing/2014/main" id="{00000000-0008-0000-0400-00001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28575</xdr:rowOff>
        </xdr:from>
        <xdr:to>
          <xdr:col>8</xdr:col>
          <xdr:colOff>28575</xdr:colOff>
          <xdr:row>44</xdr:row>
          <xdr:rowOff>247650</xdr:rowOff>
        </xdr:to>
        <xdr:sp macro="" textlink="">
          <xdr:nvSpPr>
            <xdr:cNvPr id="4377" name="Group Box 281" hidden="1">
              <a:extLst>
                <a:ext uri="{63B3BB69-23CF-44E3-9099-C40C66FF867C}">
                  <a14:compatExt spid="_x0000_s4377"/>
                </a:ext>
                <a:ext uri="{FF2B5EF4-FFF2-40B4-BE49-F238E27FC236}">
                  <a16:creationId xmlns:a16="http://schemas.microsoft.com/office/drawing/2014/main" id="{00000000-0008-0000-0400-00001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78" name="Group Box 282" hidden="1">
              <a:extLst>
                <a:ext uri="{63B3BB69-23CF-44E3-9099-C40C66FF867C}">
                  <a14:compatExt spid="_x0000_s4378"/>
                </a:ext>
                <a:ext uri="{FF2B5EF4-FFF2-40B4-BE49-F238E27FC236}">
                  <a16:creationId xmlns:a16="http://schemas.microsoft.com/office/drawing/2014/main" id="{00000000-0008-0000-0400-00001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38100</xdr:rowOff>
        </xdr:from>
        <xdr:to>
          <xdr:col>8</xdr:col>
          <xdr:colOff>28575</xdr:colOff>
          <xdr:row>53</xdr:row>
          <xdr:rowOff>266700</xdr:rowOff>
        </xdr:to>
        <xdr:sp macro="" textlink="">
          <xdr:nvSpPr>
            <xdr:cNvPr id="4379" name="Group Box 283" hidden="1">
              <a:extLst>
                <a:ext uri="{63B3BB69-23CF-44E3-9099-C40C66FF867C}">
                  <a14:compatExt spid="_x0000_s4379"/>
                </a:ext>
                <a:ext uri="{FF2B5EF4-FFF2-40B4-BE49-F238E27FC236}">
                  <a16:creationId xmlns:a16="http://schemas.microsoft.com/office/drawing/2014/main" id="{00000000-0008-0000-0400-00001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80" name="Group Box 284" hidden="1">
              <a:extLst>
                <a:ext uri="{63B3BB69-23CF-44E3-9099-C40C66FF867C}">
                  <a14:compatExt spid="_x0000_s4380"/>
                </a:ext>
                <a:ext uri="{FF2B5EF4-FFF2-40B4-BE49-F238E27FC236}">
                  <a16:creationId xmlns:a16="http://schemas.microsoft.com/office/drawing/2014/main" id="{00000000-0008-0000-0400-00001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28575</xdr:rowOff>
        </xdr:from>
        <xdr:to>
          <xdr:col>8</xdr:col>
          <xdr:colOff>9525</xdr:colOff>
          <xdr:row>53</xdr:row>
          <xdr:rowOff>266700</xdr:rowOff>
        </xdr:to>
        <xdr:sp macro="" textlink="">
          <xdr:nvSpPr>
            <xdr:cNvPr id="4381" name="Group Box 285" hidden="1">
              <a:extLst>
                <a:ext uri="{63B3BB69-23CF-44E3-9099-C40C66FF867C}">
                  <a14:compatExt spid="_x0000_s4381"/>
                </a:ext>
                <a:ext uri="{FF2B5EF4-FFF2-40B4-BE49-F238E27FC236}">
                  <a16:creationId xmlns:a16="http://schemas.microsoft.com/office/drawing/2014/main" id="{00000000-0008-0000-0400-00001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82" name="Group Box 286" hidden="1">
              <a:extLst>
                <a:ext uri="{63B3BB69-23CF-44E3-9099-C40C66FF867C}">
                  <a14:compatExt spid="_x0000_s4382"/>
                </a:ext>
                <a:ext uri="{FF2B5EF4-FFF2-40B4-BE49-F238E27FC236}">
                  <a16:creationId xmlns:a16="http://schemas.microsoft.com/office/drawing/2014/main" id="{00000000-0008-0000-0400-00001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28575</xdr:rowOff>
        </xdr:from>
        <xdr:to>
          <xdr:col>8</xdr:col>
          <xdr:colOff>9525</xdr:colOff>
          <xdr:row>53</xdr:row>
          <xdr:rowOff>266700</xdr:rowOff>
        </xdr:to>
        <xdr:sp macro="" textlink="">
          <xdr:nvSpPr>
            <xdr:cNvPr id="4383" name="Group Box 287" hidden="1">
              <a:extLst>
                <a:ext uri="{63B3BB69-23CF-44E3-9099-C40C66FF867C}">
                  <a14:compatExt spid="_x0000_s4383"/>
                </a:ext>
                <a:ext uri="{FF2B5EF4-FFF2-40B4-BE49-F238E27FC236}">
                  <a16:creationId xmlns:a16="http://schemas.microsoft.com/office/drawing/2014/main" id="{00000000-0008-0000-0400-00001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84" name="Group Box 288" hidden="1">
              <a:extLst>
                <a:ext uri="{63B3BB69-23CF-44E3-9099-C40C66FF867C}">
                  <a14:compatExt spid="_x0000_s4384"/>
                </a:ext>
                <a:ext uri="{FF2B5EF4-FFF2-40B4-BE49-F238E27FC236}">
                  <a16:creationId xmlns:a16="http://schemas.microsoft.com/office/drawing/2014/main" id="{00000000-0008-0000-0400-00002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47625</xdr:rowOff>
        </xdr:from>
        <xdr:to>
          <xdr:col>8</xdr:col>
          <xdr:colOff>28575</xdr:colOff>
          <xdr:row>53</xdr:row>
          <xdr:rowOff>266700</xdr:rowOff>
        </xdr:to>
        <xdr:sp macro="" textlink="">
          <xdr:nvSpPr>
            <xdr:cNvPr id="4385" name="Group Box 289" hidden="1">
              <a:extLst>
                <a:ext uri="{63B3BB69-23CF-44E3-9099-C40C66FF867C}">
                  <a14:compatExt spid="_x0000_s4385"/>
                </a:ext>
                <a:ext uri="{FF2B5EF4-FFF2-40B4-BE49-F238E27FC236}">
                  <a16:creationId xmlns:a16="http://schemas.microsoft.com/office/drawing/2014/main" id="{00000000-0008-0000-0400-00002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86" name="Group Box 290" hidden="1">
              <a:extLst>
                <a:ext uri="{63B3BB69-23CF-44E3-9099-C40C66FF867C}">
                  <a14:compatExt spid="_x0000_s4386"/>
                </a:ext>
                <a:ext uri="{FF2B5EF4-FFF2-40B4-BE49-F238E27FC236}">
                  <a16:creationId xmlns:a16="http://schemas.microsoft.com/office/drawing/2014/main" id="{00000000-0008-0000-0400-00002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38100</xdr:rowOff>
        </xdr:from>
        <xdr:to>
          <xdr:col>8</xdr:col>
          <xdr:colOff>9525</xdr:colOff>
          <xdr:row>53</xdr:row>
          <xdr:rowOff>266700</xdr:rowOff>
        </xdr:to>
        <xdr:sp macro="" textlink="">
          <xdr:nvSpPr>
            <xdr:cNvPr id="4387" name="Group Box 291" hidden="1">
              <a:extLst>
                <a:ext uri="{63B3BB69-23CF-44E3-9099-C40C66FF867C}">
                  <a14:compatExt spid="_x0000_s4387"/>
                </a:ext>
                <a:ext uri="{FF2B5EF4-FFF2-40B4-BE49-F238E27FC236}">
                  <a16:creationId xmlns:a16="http://schemas.microsoft.com/office/drawing/2014/main" id="{00000000-0008-0000-0400-00002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28575</xdr:rowOff>
        </xdr:from>
        <xdr:to>
          <xdr:col>8</xdr:col>
          <xdr:colOff>0</xdr:colOff>
          <xdr:row>53</xdr:row>
          <xdr:rowOff>266700</xdr:rowOff>
        </xdr:to>
        <xdr:sp macro="" textlink="">
          <xdr:nvSpPr>
            <xdr:cNvPr id="4388" name="Group Box 292" hidden="1">
              <a:extLst>
                <a:ext uri="{63B3BB69-23CF-44E3-9099-C40C66FF867C}">
                  <a14:compatExt spid="_x0000_s4388"/>
                </a:ext>
                <a:ext uri="{FF2B5EF4-FFF2-40B4-BE49-F238E27FC236}">
                  <a16:creationId xmlns:a16="http://schemas.microsoft.com/office/drawing/2014/main" id="{00000000-0008-0000-0400-00002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89" name="Group Box 293" hidden="1">
              <a:extLst>
                <a:ext uri="{63B3BB69-23CF-44E3-9099-C40C66FF867C}">
                  <a14:compatExt spid="_x0000_s4389"/>
                </a:ext>
                <a:ext uri="{FF2B5EF4-FFF2-40B4-BE49-F238E27FC236}">
                  <a16:creationId xmlns:a16="http://schemas.microsoft.com/office/drawing/2014/main" id="{00000000-0008-0000-0400-00002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28575</xdr:rowOff>
        </xdr:from>
        <xdr:to>
          <xdr:col>8</xdr:col>
          <xdr:colOff>28575</xdr:colOff>
          <xdr:row>53</xdr:row>
          <xdr:rowOff>247650</xdr:rowOff>
        </xdr:to>
        <xdr:sp macro="" textlink="">
          <xdr:nvSpPr>
            <xdr:cNvPr id="4390" name="Group Box 294" hidden="1">
              <a:extLst>
                <a:ext uri="{63B3BB69-23CF-44E3-9099-C40C66FF867C}">
                  <a14:compatExt spid="_x0000_s4390"/>
                </a:ext>
                <a:ext uri="{FF2B5EF4-FFF2-40B4-BE49-F238E27FC236}">
                  <a16:creationId xmlns:a16="http://schemas.microsoft.com/office/drawing/2014/main" id="{00000000-0008-0000-0400-00002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91" name="Group Box 295" hidden="1">
              <a:extLst>
                <a:ext uri="{63B3BB69-23CF-44E3-9099-C40C66FF867C}">
                  <a14:compatExt spid="_x0000_s4391"/>
                </a:ext>
                <a:ext uri="{FF2B5EF4-FFF2-40B4-BE49-F238E27FC236}">
                  <a16:creationId xmlns:a16="http://schemas.microsoft.com/office/drawing/2014/main" id="{00000000-0008-0000-0400-00002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38100</xdr:rowOff>
        </xdr:from>
        <xdr:to>
          <xdr:col>8</xdr:col>
          <xdr:colOff>9525</xdr:colOff>
          <xdr:row>53</xdr:row>
          <xdr:rowOff>266700</xdr:rowOff>
        </xdr:to>
        <xdr:sp macro="" textlink="">
          <xdr:nvSpPr>
            <xdr:cNvPr id="4392" name="Group Box 296" hidden="1">
              <a:extLst>
                <a:ext uri="{63B3BB69-23CF-44E3-9099-C40C66FF867C}">
                  <a14:compatExt spid="_x0000_s4392"/>
                </a:ext>
                <a:ext uri="{FF2B5EF4-FFF2-40B4-BE49-F238E27FC236}">
                  <a16:creationId xmlns:a16="http://schemas.microsoft.com/office/drawing/2014/main" id="{00000000-0008-0000-0400-00002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28575</xdr:rowOff>
        </xdr:from>
        <xdr:to>
          <xdr:col>8</xdr:col>
          <xdr:colOff>0</xdr:colOff>
          <xdr:row>53</xdr:row>
          <xdr:rowOff>266700</xdr:rowOff>
        </xdr:to>
        <xdr:sp macro="" textlink="">
          <xdr:nvSpPr>
            <xdr:cNvPr id="4393" name="Group Box 297" hidden="1">
              <a:extLst>
                <a:ext uri="{63B3BB69-23CF-44E3-9099-C40C66FF867C}">
                  <a14:compatExt spid="_x0000_s4393"/>
                </a:ext>
                <a:ext uri="{FF2B5EF4-FFF2-40B4-BE49-F238E27FC236}">
                  <a16:creationId xmlns:a16="http://schemas.microsoft.com/office/drawing/2014/main" id="{00000000-0008-0000-0400-00002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94" name="Group Box 298" hidden="1">
              <a:extLst>
                <a:ext uri="{63B3BB69-23CF-44E3-9099-C40C66FF867C}">
                  <a14:compatExt spid="_x0000_s4394"/>
                </a:ext>
                <a:ext uri="{FF2B5EF4-FFF2-40B4-BE49-F238E27FC236}">
                  <a16:creationId xmlns:a16="http://schemas.microsoft.com/office/drawing/2014/main" id="{00000000-0008-0000-0400-00002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28575</xdr:rowOff>
        </xdr:from>
        <xdr:to>
          <xdr:col>8</xdr:col>
          <xdr:colOff>28575</xdr:colOff>
          <xdr:row>53</xdr:row>
          <xdr:rowOff>247650</xdr:rowOff>
        </xdr:to>
        <xdr:sp macro="" textlink="">
          <xdr:nvSpPr>
            <xdr:cNvPr id="4395" name="Group Box 299" hidden="1">
              <a:extLst>
                <a:ext uri="{63B3BB69-23CF-44E3-9099-C40C66FF867C}">
                  <a14:compatExt spid="_x0000_s4395"/>
                </a:ext>
                <a:ext uri="{FF2B5EF4-FFF2-40B4-BE49-F238E27FC236}">
                  <a16:creationId xmlns:a16="http://schemas.microsoft.com/office/drawing/2014/main" id="{00000000-0008-0000-0400-00002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285750</xdr:rowOff>
        </xdr:from>
        <xdr:to>
          <xdr:col>8</xdr:col>
          <xdr:colOff>685800</xdr:colOff>
          <xdr:row>58</xdr:row>
          <xdr:rowOff>0</xdr:rowOff>
        </xdr:to>
        <xdr:sp macro="" textlink="">
          <xdr:nvSpPr>
            <xdr:cNvPr id="4396" name="Group Box 300" hidden="1">
              <a:extLst>
                <a:ext uri="{63B3BB69-23CF-44E3-9099-C40C66FF867C}">
                  <a14:compatExt spid="_x0000_s4396"/>
                </a:ext>
                <a:ext uri="{FF2B5EF4-FFF2-40B4-BE49-F238E27FC236}">
                  <a16:creationId xmlns:a16="http://schemas.microsoft.com/office/drawing/2014/main" id="{00000000-0008-0000-0400-00002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9525</xdr:rowOff>
        </xdr:from>
        <xdr:to>
          <xdr:col>8</xdr:col>
          <xdr:colOff>76200</xdr:colOff>
          <xdr:row>58</xdr:row>
          <xdr:rowOff>38100</xdr:rowOff>
        </xdr:to>
        <xdr:sp macro="" textlink="">
          <xdr:nvSpPr>
            <xdr:cNvPr id="4397" name="Group Box 301" hidden="1">
              <a:extLst>
                <a:ext uri="{63B3BB69-23CF-44E3-9099-C40C66FF867C}">
                  <a14:compatExt spid="_x0000_s4397"/>
                </a:ext>
                <a:ext uri="{FF2B5EF4-FFF2-40B4-BE49-F238E27FC236}">
                  <a16:creationId xmlns:a16="http://schemas.microsoft.com/office/drawing/2014/main" id="{00000000-0008-0000-0400-00002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398" name="Group Box 302" hidden="1">
              <a:extLst>
                <a:ext uri="{63B3BB69-23CF-44E3-9099-C40C66FF867C}">
                  <a14:compatExt spid="_x0000_s4398"/>
                </a:ext>
                <a:ext uri="{FF2B5EF4-FFF2-40B4-BE49-F238E27FC236}">
                  <a16:creationId xmlns:a16="http://schemas.microsoft.com/office/drawing/2014/main" id="{00000000-0008-0000-0400-00002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38100</xdr:rowOff>
        </xdr:from>
        <xdr:to>
          <xdr:col>8</xdr:col>
          <xdr:colOff>28575</xdr:colOff>
          <xdr:row>57</xdr:row>
          <xdr:rowOff>266700</xdr:rowOff>
        </xdr:to>
        <xdr:sp macro="" textlink="">
          <xdr:nvSpPr>
            <xdr:cNvPr id="4399" name="Group Box 303" hidden="1">
              <a:extLst>
                <a:ext uri="{63B3BB69-23CF-44E3-9099-C40C66FF867C}">
                  <a14:compatExt spid="_x0000_s4399"/>
                </a:ext>
                <a:ext uri="{FF2B5EF4-FFF2-40B4-BE49-F238E27FC236}">
                  <a16:creationId xmlns:a16="http://schemas.microsoft.com/office/drawing/2014/main" id="{00000000-0008-0000-0400-00002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00" name="Group Box 304" hidden="1">
              <a:extLst>
                <a:ext uri="{63B3BB69-23CF-44E3-9099-C40C66FF867C}">
                  <a14:compatExt spid="_x0000_s4400"/>
                </a:ext>
                <a:ext uri="{FF2B5EF4-FFF2-40B4-BE49-F238E27FC236}">
                  <a16:creationId xmlns:a16="http://schemas.microsoft.com/office/drawing/2014/main" id="{00000000-0008-0000-0400-00003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28575</xdr:rowOff>
        </xdr:from>
        <xdr:to>
          <xdr:col>8</xdr:col>
          <xdr:colOff>9525</xdr:colOff>
          <xdr:row>57</xdr:row>
          <xdr:rowOff>266700</xdr:rowOff>
        </xdr:to>
        <xdr:sp macro="" textlink="">
          <xdr:nvSpPr>
            <xdr:cNvPr id="4401" name="Group Box 305" hidden="1">
              <a:extLst>
                <a:ext uri="{63B3BB69-23CF-44E3-9099-C40C66FF867C}">
                  <a14:compatExt spid="_x0000_s4401"/>
                </a:ext>
                <a:ext uri="{FF2B5EF4-FFF2-40B4-BE49-F238E27FC236}">
                  <a16:creationId xmlns:a16="http://schemas.microsoft.com/office/drawing/2014/main" id="{00000000-0008-0000-0400-00003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02" name="Group Box 306" hidden="1">
              <a:extLst>
                <a:ext uri="{63B3BB69-23CF-44E3-9099-C40C66FF867C}">
                  <a14:compatExt spid="_x0000_s4402"/>
                </a:ext>
                <a:ext uri="{FF2B5EF4-FFF2-40B4-BE49-F238E27FC236}">
                  <a16:creationId xmlns:a16="http://schemas.microsoft.com/office/drawing/2014/main" id="{00000000-0008-0000-0400-00003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38100</xdr:rowOff>
        </xdr:from>
        <xdr:to>
          <xdr:col>8</xdr:col>
          <xdr:colOff>28575</xdr:colOff>
          <xdr:row>57</xdr:row>
          <xdr:rowOff>266700</xdr:rowOff>
        </xdr:to>
        <xdr:sp macro="" textlink="">
          <xdr:nvSpPr>
            <xdr:cNvPr id="4403" name="Group Box 307" hidden="1">
              <a:extLst>
                <a:ext uri="{63B3BB69-23CF-44E3-9099-C40C66FF867C}">
                  <a14:compatExt spid="_x0000_s4403"/>
                </a:ext>
                <a:ext uri="{FF2B5EF4-FFF2-40B4-BE49-F238E27FC236}">
                  <a16:creationId xmlns:a16="http://schemas.microsoft.com/office/drawing/2014/main" id="{00000000-0008-0000-0400-00003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04" name="Group Box 308" hidden="1">
              <a:extLst>
                <a:ext uri="{63B3BB69-23CF-44E3-9099-C40C66FF867C}">
                  <a14:compatExt spid="_x0000_s4404"/>
                </a:ext>
                <a:ext uri="{FF2B5EF4-FFF2-40B4-BE49-F238E27FC236}">
                  <a16:creationId xmlns:a16="http://schemas.microsoft.com/office/drawing/2014/main" id="{00000000-0008-0000-0400-00003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28575</xdr:rowOff>
        </xdr:from>
        <xdr:to>
          <xdr:col>8</xdr:col>
          <xdr:colOff>9525</xdr:colOff>
          <xdr:row>57</xdr:row>
          <xdr:rowOff>266700</xdr:rowOff>
        </xdr:to>
        <xdr:sp macro="" textlink="">
          <xdr:nvSpPr>
            <xdr:cNvPr id="4405" name="Group Box 309" hidden="1">
              <a:extLst>
                <a:ext uri="{63B3BB69-23CF-44E3-9099-C40C66FF867C}">
                  <a14:compatExt spid="_x0000_s4405"/>
                </a:ext>
                <a:ext uri="{FF2B5EF4-FFF2-40B4-BE49-F238E27FC236}">
                  <a16:creationId xmlns:a16="http://schemas.microsoft.com/office/drawing/2014/main" id="{00000000-0008-0000-0400-00003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06" name="Group Box 310" hidden="1">
              <a:extLst>
                <a:ext uri="{63B3BB69-23CF-44E3-9099-C40C66FF867C}">
                  <a14:compatExt spid="_x0000_s4406"/>
                </a:ext>
                <a:ext uri="{FF2B5EF4-FFF2-40B4-BE49-F238E27FC236}">
                  <a16:creationId xmlns:a16="http://schemas.microsoft.com/office/drawing/2014/main" id="{00000000-0008-0000-0400-00003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28575</xdr:rowOff>
        </xdr:from>
        <xdr:to>
          <xdr:col>8</xdr:col>
          <xdr:colOff>9525</xdr:colOff>
          <xdr:row>57</xdr:row>
          <xdr:rowOff>266700</xdr:rowOff>
        </xdr:to>
        <xdr:sp macro="" textlink="">
          <xdr:nvSpPr>
            <xdr:cNvPr id="4407" name="Group Box 311" hidden="1">
              <a:extLst>
                <a:ext uri="{63B3BB69-23CF-44E3-9099-C40C66FF867C}">
                  <a14:compatExt spid="_x0000_s4407"/>
                </a:ext>
                <a:ext uri="{FF2B5EF4-FFF2-40B4-BE49-F238E27FC236}">
                  <a16:creationId xmlns:a16="http://schemas.microsoft.com/office/drawing/2014/main" id="{00000000-0008-0000-0400-00003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08" name="Group Box 312" hidden="1">
              <a:extLst>
                <a:ext uri="{63B3BB69-23CF-44E3-9099-C40C66FF867C}">
                  <a14:compatExt spid="_x0000_s4408"/>
                </a:ext>
                <a:ext uri="{FF2B5EF4-FFF2-40B4-BE49-F238E27FC236}">
                  <a16:creationId xmlns:a16="http://schemas.microsoft.com/office/drawing/2014/main" id="{00000000-0008-0000-0400-00003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47625</xdr:rowOff>
        </xdr:from>
        <xdr:to>
          <xdr:col>8</xdr:col>
          <xdr:colOff>28575</xdr:colOff>
          <xdr:row>57</xdr:row>
          <xdr:rowOff>266700</xdr:rowOff>
        </xdr:to>
        <xdr:sp macro="" textlink="">
          <xdr:nvSpPr>
            <xdr:cNvPr id="4409" name="Group Box 313" hidden="1">
              <a:extLst>
                <a:ext uri="{63B3BB69-23CF-44E3-9099-C40C66FF867C}">
                  <a14:compatExt spid="_x0000_s4409"/>
                </a:ext>
                <a:ext uri="{FF2B5EF4-FFF2-40B4-BE49-F238E27FC236}">
                  <a16:creationId xmlns:a16="http://schemas.microsoft.com/office/drawing/2014/main" id="{00000000-0008-0000-0400-00003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10" name="Group Box 314" hidden="1">
              <a:extLst>
                <a:ext uri="{63B3BB69-23CF-44E3-9099-C40C66FF867C}">
                  <a14:compatExt spid="_x0000_s4410"/>
                </a:ext>
                <a:ext uri="{FF2B5EF4-FFF2-40B4-BE49-F238E27FC236}">
                  <a16:creationId xmlns:a16="http://schemas.microsoft.com/office/drawing/2014/main" id="{00000000-0008-0000-0400-00003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38100</xdr:rowOff>
        </xdr:from>
        <xdr:to>
          <xdr:col>8</xdr:col>
          <xdr:colOff>9525</xdr:colOff>
          <xdr:row>57</xdr:row>
          <xdr:rowOff>266700</xdr:rowOff>
        </xdr:to>
        <xdr:sp macro="" textlink="">
          <xdr:nvSpPr>
            <xdr:cNvPr id="4411" name="Group Box 315" hidden="1">
              <a:extLst>
                <a:ext uri="{63B3BB69-23CF-44E3-9099-C40C66FF867C}">
                  <a14:compatExt spid="_x0000_s4411"/>
                </a:ext>
                <a:ext uri="{FF2B5EF4-FFF2-40B4-BE49-F238E27FC236}">
                  <a16:creationId xmlns:a16="http://schemas.microsoft.com/office/drawing/2014/main" id="{00000000-0008-0000-0400-00003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28575</xdr:rowOff>
        </xdr:from>
        <xdr:to>
          <xdr:col>8</xdr:col>
          <xdr:colOff>0</xdr:colOff>
          <xdr:row>57</xdr:row>
          <xdr:rowOff>266700</xdr:rowOff>
        </xdr:to>
        <xdr:sp macro="" textlink="">
          <xdr:nvSpPr>
            <xdr:cNvPr id="4412" name="Group Box 316" hidden="1">
              <a:extLst>
                <a:ext uri="{63B3BB69-23CF-44E3-9099-C40C66FF867C}">
                  <a14:compatExt spid="_x0000_s4412"/>
                </a:ext>
                <a:ext uri="{FF2B5EF4-FFF2-40B4-BE49-F238E27FC236}">
                  <a16:creationId xmlns:a16="http://schemas.microsoft.com/office/drawing/2014/main" id="{00000000-0008-0000-0400-00003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13" name="Group Box 317" hidden="1">
              <a:extLst>
                <a:ext uri="{63B3BB69-23CF-44E3-9099-C40C66FF867C}">
                  <a14:compatExt spid="_x0000_s4413"/>
                </a:ext>
                <a:ext uri="{FF2B5EF4-FFF2-40B4-BE49-F238E27FC236}">
                  <a16:creationId xmlns:a16="http://schemas.microsoft.com/office/drawing/2014/main" id="{00000000-0008-0000-0400-00003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28575</xdr:rowOff>
        </xdr:from>
        <xdr:to>
          <xdr:col>8</xdr:col>
          <xdr:colOff>28575</xdr:colOff>
          <xdr:row>57</xdr:row>
          <xdr:rowOff>247650</xdr:rowOff>
        </xdr:to>
        <xdr:sp macro="" textlink="">
          <xdr:nvSpPr>
            <xdr:cNvPr id="4414" name="Group Box 318" hidden="1">
              <a:extLst>
                <a:ext uri="{63B3BB69-23CF-44E3-9099-C40C66FF867C}">
                  <a14:compatExt spid="_x0000_s4414"/>
                </a:ext>
                <a:ext uri="{FF2B5EF4-FFF2-40B4-BE49-F238E27FC236}">
                  <a16:creationId xmlns:a16="http://schemas.microsoft.com/office/drawing/2014/main" id="{00000000-0008-0000-0400-00003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15" name="Group Box 319" hidden="1">
              <a:extLst>
                <a:ext uri="{63B3BB69-23CF-44E3-9099-C40C66FF867C}">
                  <a14:compatExt spid="_x0000_s4415"/>
                </a:ext>
                <a:ext uri="{FF2B5EF4-FFF2-40B4-BE49-F238E27FC236}">
                  <a16:creationId xmlns:a16="http://schemas.microsoft.com/office/drawing/2014/main" id="{00000000-0008-0000-0400-00003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38100</xdr:rowOff>
        </xdr:from>
        <xdr:to>
          <xdr:col>8</xdr:col>
          <xdr:colOff>9525</xdr:colOff>
          <xdr:row>57</xdr:row>
          <xdr:rowOff>266700</xdr:rowOff>
        </xdr:to>
        <xdr:sp macro="" textlink="">
          <xdr:nvSpPr>
            <xdr:cNvPr id="4416" name="Group Box 320" hidden="1">
              <a:extLst>
                <a:ext uri="{63B3BB69-23CF-44E3-9099-C40C66FF867C}">
                  <a14:compatExt spid="_x0000_s4416"/>
                </a:ext>
                <a:ext uri="{FF2B5EF4-FFF2-40B4-BE49-F238E27FC236}">
                  <a16:creationId xmlns:a16="http://schemas.microsoft.com/office/drawing/2014/main" id="{00000000-0008-0000-0400-00004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28575</xdr:rowOff>
        </xdr:from>
        <xdr:to>
          <xdr:col>8</xdr:col>
          <xdr:colOff>0</xdr:colOff>
          <xdr:row>57</xdr:row>
          <xdr:rowOff>266700</xdr:rowOff>
        </xdr:to>
        <xdr:sp macro="" textlink="">
          <xdr:nvSpPr>
            <xdr:cNvPr id="4417" name="Group Box 321" hidden="1">
              <a:extLst>
                <a:ext uri="{63B3BB69-23CF-44E3-9099-C40C66FF867C}">
                  <a14:compatExt spid="_x0000_s4417"/>
                </a:ext>
                <a:ext uri="{FF2B5EF4-FFF2-40B4-BE49-F238E27FC236}">
                  <a16:creationId xmlns:a16="http://schemas.microsoft.com/office/drawing/2014/main" id="{00000000-0008-0000-0400-00004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18" name="Group Box 322" hidden="1">
              <a:extLst>
                <a:ext uri="{63B3BB69-23CF-44E3-9099-C40C66FF867C}">
                  <a14:compatExt spid="_x0000_s4418"/>
                </a:ext>
                <a:ext uri="{FF2B5EF4-FFF2-40B4-BE49-F238E27FC236}">
                  <a16:creationId xmlns:a16="http://schemas.microsoft.com/office/drawing/2014/main" id="{00000000-0008-0000-0400-00004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28575</xdr:rowOff>
        </xdr:from>
        <xdr:to>
          <xdr:col>8</xdr:col>
          <xdr:colOff>28575</xdr:colOff>
          <xdr:row>57</xdr:row>
          <xdr:rowOff>247650</xdr:rowOff>
        </xdr:to>
        <xdr:sp macro="" textlink="">
          <xdr:nvSpPr>
            <xdr:cNvPr id="4419" name="Group Box 323" hidden="1">
              <a:extLst>
                <a:ext uri="{63B3BB69-23CF-44E3-9099-C40C66FF867C}">
                  <a14:compatExt spid="_x0000_s4419"/>
                </a:ext>
                <a:ext uri="{FF2B5EF4-FFF2-40B4-BE49-F238E27FC236}">
                  <a16:creationId xmlns:a16="http://schemas.microsoft.com/office/drawing/2014/main" id="{00000000-0008-0000-0400-00004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20" name="Group Box 324" hidden="1">
              <a:extLst>
                <a:ext uri="{63B3BB69-23CF-44E3-9099-C40C66FF867C}">
                  <a14:compatExt spid="_x0000_s4420"/>
                </a:ext>
                <a:ext uri="{FF2B5EF4-FFF2-40B4-BE49-F238E27FC236}">
                  <a16:creationId xmlns:a16="http://schemas.microsoft.com/office/drawing/2014/main" id="{00000000-0008-0000-0400-00004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28575</xdr:rowOff>
        </xdr:from>
        <xdr:to>
          <xdr:col>8</xdr:col>
          <xdr:colOff>28575</xdr:colOff>
          <xdr:row>61</xdr:row>
          <xdr:rowOff>266700</xdr:rowOff>
        </xdr:to>
        <xdr:sp macro="" textlink="">
          <xdr:nvSpPr>
            <xdr:cNvPr id="4421" name="Group Box 325" hidden="1">
              <a:extLst>
                <a:ext uri="{63B3BB69-23CF-44E3-9099-C40C66FF867C}">
                  <a14:compatExt spid="_x0000_s4421"/>
                </a:ext>
                <a:ext uri="{FF2B5EF4-FFF2-40B4-BE49-F238E27FC236}">
                  <a16:creationId xmlns:a16="http://schemas.microsoft.com/office/drawing/2014/main" id="{00000000-0008-0000-0400-00004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285750</xdr:rowOff>
        </xdr:from>
        <xdr:to>
          <xdr:col>8</xdr:col>
          <xdr:colOff>685800</xdr:colOff>
          <xdr:row>62</xdr:row>
          <xdr:rowOff>0</xdr:rowOff>
        </xdr:to>
        <xdr:sp macro="" textlink="">
          <xdr:nvSpPr>
            <xdr:cNvPr id="4422" name="Group Box 326" hidden="1">
              <a:extLst>
                <a:ext uri="{63B3BB69-23CF-44E3-9099-C40C66FF867C}">
                  <a14:compatExt spid="_x0000_s4422"/>
                </a:ext>
                <a:ext uri="{FF2B5EF4-FFF2-40B4-BE49-F238E27FC236}">
                  <a16:creationId xmlns:a16="http://schemas.microsoft.com/office/drawing/2014/main" id="{00000000-0008-0000-0400-00004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9525</xdr:rowOff>
        </xdr:from>
        <xdr:to>
          <xdr:col>8</xdr:col>
          <xdr:colOff>76200</xdr:colOff>
          <xdr:row>62</xdr:row>
          <xdr:rowOff>38100</xdr:rowOff>
        </xdr:to>
        <xdr:sp macro="" textlink="">
          <xdr:nvSpPr>
            <xdr:cNvPr id="4423" name="Group Box 327" hidden="1">
              <a:extLst>
                <a:ext uri="{63B3BB69-23CF-44E3-9099-C40C66FF867C}">
                  <a14:compatExt spid="_x0000_s4423"/>
                </a:ext>
                <a:ext uri="{FF2B5EF4-FFF2-40B4-BE49-F238E27FC236}">
                  <a16:creationId xmlns:a16="http://schemas.microsoft.com/office/drawing/2014/main" id="{00000000-0008-0000-0400-00004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24" name="Group Box 328" hidden="1">
              <a:extLst>
                <a:ext uri="{63B3BB69-23CF-44E3-9099-C40C66FF867C}">
                  <a14:compatExt spid="_x0000_s4424"/>
                </a:ext>
                <a:ext uri="{FF2B5EF4-FFF2-40B4-BE49-F238E27FC236}">
                  <a16:creationId xmlns:a16="http://schemas.microsoft.com/office/drawing/2014/main" id="{00000000-0008-0000-0400-00004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38100</xdr:rowOff>
        </xdr:from>
        <xdr:to>
          <xdr:col>8</xdr:col>
          <xdr:colOff>28575</xdr:colOff>
          <xdr:row>61</xdr:row>
          <xdr:rowOff>266700</xdr:rowOff>
        </xdr:to>
        <xdr:sp macro="" textlink="">
          <xdr:nvSpPr>
            <xdr:cNvPr id="4425" name="Group Box 329" hidden="1">
              <a:extLst>
                <a:ext uri="{63B3BB69-23CF-44E3-9099-C40C66FF867C}">
                  <a14:compatExt spid="_x0000_s4425"/>
                </a:ext>
                <a:ext uri="{FF2B5EF4-FFF2-40B4-BE49-F238E27FC236}">
                  <a16:creationId xmlns:a16="http://schemas.microsoft.com/office/drawing/2014/main" id="{00000000-0008-0000-0400-00004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26" name="Group Box 330" hidden="1">
              <a:extLst>
                <a:ext uri="{63B3BB69-23CF-44E3-9099-C40C66FF867C}">
                  <a14:compatExt spid="_x0000_s4426"/>
                </a:ext>
                <a:ext uri="{FF2B5EF4-FFF2-40B4-BE49-F238E27FC236}">
                  <a16:creationId xmlns:a16="http://schemas.microsoft.com/office/drawing/2014/main" id="{00000000-0008-0000-0400-00004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28575</xdr:rowOff>
        </xdr:from>
        <xdr:to>
          <xdr:col>8</xdr:col>
          <xdr:colOff>9525</xdr:colOff>
          <xdr:row>61</xdr:row>
          <xdr:rowOff>266700</xdr:rowOff>
        </xdr:to>
        <xdr:sp macro="" textlink="">
          <xdr:nvSpPr>
            <xdr:cNvPr id="4427" name="Group Box 331" hidden="1">
              <a:extLst>
                <a:ext uri="{63B3BB69-23CF-44E3-9099-C40C66FF867C}">
                  <a14:compatExt spid="_x0000_s4427"/>
                </a:ext>
                <a:ext uri="{FF2B5EF4-FFF2-40B4-BE49-F238E27FC236}">
                  <a16:creationId xmlns:a16="http://schemas.microsoft.com/office/drawing/2014/main" id="{00000000-0008-0000-0400-00004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28" name="Group Box 332" hidden="1">
              <a:extLst>
                <a:ext uri="{63B3BB69-23CF-44E3-9099-C40C66FF867C}">
                  <a14:compatExt spid="_x0000_s4428"/>
                </a:ext>
                <a:ext uri="{FF2B5EF4-FFF2-40B4-BE49-F238E27FC236}">
                  <a16:creationId xmlns:a16="http://schemas.microsoft.com/office/drawing/2014/main" id="{00000000-0008-0000-0400-00004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38100</xdr:rowOff>
        </xdr:from>
        <xdr:to>
          <xdr:col>8</xdr:col>
          <xdr:colOff>28575</xdr:colOff>
          <xdr:row>61</xdr:row>
          <xdr:rowOff>266700</xdr:rowOff>
        </xdr:to>
        <xdr:sp macro="" textlink="">
          <xdr:nvSpPr>
            <xdr:cNvPr id="4429" name="Group Box 333" hidden="1">
              <a:extLst>
                <a:ext uri="{63B3BB69-23CF-44E3-9099-C40C66FF867C}">
                  <a14:compatExt spid="_x0000_s4429"/>
                </a:ext>
                <a:ext uri="{FF2B5EF4-FFF2-40B4-BE49-F238E27FC236}">
                  <a16:creationId xmlns:a16="http://schemas.microsoft.com/office/drawing/2014/main" id="{00000000-0008-0000-0400-00004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30" name="Group Box 334" hidden="1">
              <a:extLst>
                <a:ext uri="{63B3BB69-23CF-44E3-9099-C40C66FF867C}">
                  <a14:compatExt spid="_x0000_s4430"/>
                </a:ext>
                <a:ext uri="{FF2B5EF4-FFF2-40B4-BE49-F238E27FC236}">
                  <a16:creationId xmlns:a16="http://schemas.microsoft.com/office/drawing/2014/main" id="{00000000-0008-0000-0400-00004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28575</xdr:rowOff>
        </xdr:from>
        <xdr:to>
          <xdr:col>8</xdr:col>
          <xdr:colOff>9525</xdr:colOff>
          <xdr:row>61</xdr:row>
          <xdr:rowOff>266700</xdr:rowOff>
        </xdr:to>
        <xdr:sp macro="" textlink="">
          <xdr:nvSpPr>
            <xdr:cNvPr id="4431" name="Group Box 335" hidden="1">
              <a:extLst>
                <a:ext uri="{63B3BB69-23CF-44E3-9099-C40C66FF867C}">
                  <a14:compatExt spid="_x0000_s4431"/>
                </a:ext>
                <a:ext uri="{FF2B5EF4-FFF2-40B4-BE49-F238E27FC236}">
                  <a16:creationId xmlns:a16="http://schemas.microsoft.com/office/drawing/2014/main" id="{00000000-0008-0000-0400-00004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32" name="Group Box 336" hidden="1">
              <a:extLst>
                <a:ext uri="{63B3BB69-23CF-44E3-9099-C40C66FF867C}">
                  <a14:compatExt spid="_x0000_s4432"/>
                </a:ext>
                <a:ext uri="{FF2B5EF4-FFF2-40B4-BE49-F238E27FC236}">
                  <a16:creationId xmlns:a16="http://schemas.microsoft.com/office/drawing/2014/main" id="{00000000-0008-0000-0400-00005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28575</xdr:rowOff>
        </xdr:from>
        <xdr:to>
          <xdr:col>8</xdr:col>
          <xdr:colOff>9525</xdr:colOff>
          <xdr:row>61</xdr:row>
          <xdr:rowOff>266700</xdr:rowOff>
        </xdr:to>
        <xdr:sp macro="" textlink="">
          <xdr:nvSpPr>
            <xdr:cNvPr id="4433" name="Group Box 337" hidden="1">
              <a:extLst>
                <a:ext uri="{63B3BB69-23CF-44E3-9099-C40C66FF867C}">
                  <a14:compatExt spid="_x0000_s4433"/>
                </a:ext>
                <a:ext uri="{FF2B5EF4-FFF2-40B4-BE49-F238E27FC236}">
                  <a16:creationId xmlns:a16="http://schemas.microsoft.com/office/drawing/2014/main" id="{00000000-0008-0000-0400-00005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34" name="Group Box 338" hidden="1">
              <a:extLst>
                <a:ext uri="{63B3BB69-23CF-44E3-9099-C40C66FF867C}">
                  <a14:compatExt spid="_x0000_s4434"/>
                </a:ext>
                <a:ext uri="{FF2B5EF4-FFF2-40B4-BE49-F238E27FC236}">
                  <a16:creationId xmlns:a16="http://schemas.microsoft.com/office/drawing/2014/main" id="{00000000-0008-0000-0400-00005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47625</xdr:rowOff>
        </xdr:from>
        <xdr:to>
          <xdr:col>8</xdr:col>
          <xdr:colOff>28575</xdr:colOff>
          <xdr:row>61</xdr:row>
          <xdr:rowOff>266700</xdr:rowOff>
        </xdr:to>
        <xdr:sp macro="" textlink="">
          <xdr:nvSpPr>
            <xdr:cNvPr id="4435" name="Group Box 339" hidden="1">
              <a:extLst>
                <a:ext uri="{63B3BB69-23CF-44E3-9099-C40C66FF867C}">
                  <a14:compatExt spid="_x0000_s4435"/>
                </a:ext>
                <a:ext uri="{FF2B5EF4-FFF2-40B4-BE49-F238E27FC236}">
                  <a16:creationId xmlns:a16="http://schemas.microsoft.com/office/drawing/2014/main" id="{00000000-0008-0000-0400-00005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36" name="Group Box 340" hidden="1">
              <a:extLst>
                <a:ext uri="{63B3BB69-23CF-44E3-9099-C40C66FF867C}">
                  <a14:compatExt spid="_x0000_s4436"/>
                </a:ext>
                <a:ext uri="{FF2B5EF4-FFF2-40B4-BE49-F238E27FC236}">
                  <a16:creationId xmlns:a16="http://schemas.microsoft.com/office/drawing/2014/main" id="{00000000-0008-0000-0400-00005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38100</xdr:rowOff>
        </xdr:from>
        <xdr:to>
          <xdr:col>8</xdr:col>
          <xdr:colOff>9525</xdr:colOff>
          <xdr:row>61</xdr:row>
          <xdr:rowOff>266700</xdr:rowOff>
        </xdr:to>
        <xdr:sp macro="" textlink="">
          <xdr:nvSpPr>
            <xdr:cNvPr id="4437" name="Group Box 341" hidden="1">
              <a:extLst>
                <a:ext uri="{63B3BB69-23CF-44E3-9099-C40C66FF867C}">
                  <a14:compatExt spid="_x0000_s4437"/>
                </a:ext>
                <a:ext uri="{FF2B5EF4-FFF2-40B4-BE49-F238E27FC236}">
                  <a16:creationId xmlns:a16="http://schemas.microsoft.com/office/drawing/2014/main" id="{00000000-0008-0000-0400-00005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28575</xdr:rowOff>
        </xdr:from>
        <xdr:to>
          <xdr:col>8</xdr:col>
          <xdr:colOff>0</xdr:colOff>
          <xdr:row>61</xdr:row>
          <xdr:rowOff>266700</xdr:rowOff>
        </xdr:to>
        <xdr:sp macro="" textlink="">
          <xdr:nvSpPr>
            <xdr:cNvPr id="4438" name="Group Box 342" hidden="1">
              <a:extLst>
                <a:ext uri="{63B3BB69-23CF-44E3-9099-C40C66FF867C}">
                  <a14:compatExt spid="_x0000_s4438"/>
                </a:ext>
                <a:ext uri="{FF2B5EF4-FFF2-40B4-BE49-F238E27FC236}">
                  <a16:creationId xmlns:a16="http://schemas.microsoft.com/office/drawing/2014/main" id="{00000000-0008-0000-0400-00005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39" name="Group Box 343" hidden="1">
              <a:extLst>
                <a:ext uri="{63B3BB69-23CF-44E3-9099-C40C66FF867C}">
                  <a14:compatExt spid="_x0000_s4439"/>
                </a:ext>
                <a:ext uri="{FF2B5EF4-FFF2-40B4-BE49-F238E27FC236}">
                  <a16:creationId xmlns:a16="http://schemas.microsoft.com/office/drawing/2014/main" id="{00000000-0008-0000-0400-00005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28575</xdr:rowOff>
        </xdr:from>
        <xdr:to>
          <xdr:col>8</xdr:col>
          <xdr:colOff>28575</xdr:colOff>
          <xdr:row>61</xdr:row>
          <xdr:rowOff>247650</xdr:rowOff>
        </xdr:to>
        <xdr:sp macro="" textlink="">
          <xdr:nvSpPr>
            <xdr:cNvPr id="4440" name="Group Box 344" hidden="1">
              <a:extLst>
                <a:ext uri="{63B3BB69-23CF-44E3-9099-C40C66FF867C}">
                  <a14:compatExt spid="_x0000_s4440"/>
                </a:ext>
                <a:ext uri="{FF2B5EF4-FFF2-40B4-BE49-F238E27FC236}">
                  <a16:creationId xmlns:a16="http://schemas.microsoft.com/office/drawing/2014/main" id="{00000000-0008-0000-0400-00005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41" name="Group Box 345" hidden="1">
              <a:extLst>
                <a:ext uri="{63B3BB69-23CF-44E3-9099-C40C66FF867C}">
                  <a14:compatExt spid="_x0000_s4441"/>
                </a:ext>
                <a:ext uri="{FF2B5EF4-FFF2-40B4-BE49-F238E27FC236}">
                  <a16:creationId xmlns:a16="http://schemas.microsoft.com/office/drawing/2014/main" id="{00000000-0008-0000-0400-00005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38100</xdr:rowOff>
        </xdr:from>
        <xdr:to>
          <xdr:col>8</xdr:col>
          <xdr:colOff>9525</xdr:colOff>
          <xdr:row>61</xdr:row>
          <xdr:rowOff>266700</xdr:rowOff>
        </xdr:to>
        <xdr:sp macro="" textlink="">
          <xdr:nvSpPr>
            <xdr:cNvPr id="4442" name="Group Box 346" hidden="1">
              <a:extLst>
                <a:ext uri="{63B3BB69-23CF-44E3-9099-C40C66FF867C}">
                  <a14:compatExt spid="_x0000_s4442"/>
                </a:ext>
                <a:ext uri="{FF2B5EF4-FFF2-40B4-BE49-F238E27FC236}">
                  <a16:creationId xmlns:a16="http://schemas.microsoft.com/office/drawing/2014/main" id="{00000000-0008-0000-0400-00005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28575</xdr:rowOff>
        </xdr:from>
        <xdr:to>
          <xdr:col>8</xdr:col>
          <xdr:colOff>0</xdr:colOff>
          <xdr:row>61</xdr:row>
          <xdr:rowOff>266700</xdr:rowOff>
        </xdr:to>
        <xdr:sp macro="" textlink="">
          <xdr:nvSpPr>
            <xdr:cNvPr id="4443" name="Group Box 347" hidden="1">
              <a:extLst>
                <a:ext uri="{63B3BB69-23CF-44E3-9099-C40C66FF867C}">
                  <a14:compatExt spid="_x0000_s4443"/>
                </a:ext>
                <a:ext uri="{FF2B5EF4-FFF2-40B4-BE49-F238E27FC236}">
                  <a16:creationId xmlns:a16="http://schemas.microsoft.com/office/drawing/2014/main" id="{00000000-0008-0000-0400-00005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44" name="Group Box 348" hidden="1">
              <a:extLst>
                <a:ext uri="{63B3BB69-23CF-44E3-9099-C40C66FF867C}">
                  <a14:compatExt spid="_x0000_s4444"/>
                </a:ext>
                <a:ext uri="{FF2B5EF4-FFF2-40B4-BE49-F238E27FC236}">
                  <a16:creationId xmlns:a16="http://schemas.microsoft.com/office/drawing/2014/main" id="{00000000-0008-0000-0400-00005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28575</xdr:rowOff>
        </xdr:from>
        <xdr:to>
          <xdr:col>8</xdr:col>
          <xdr:colOff>28575</xdr:colOff>
          <xdr:row>61</xdr:row>
          <xdr:rowOff>247650</xdr:rowOff>
        </xdr:to>
        <xdr:sp macro="" textlink="">
          <xdr:nvSpPr>
            <xdr:cNvPr id="4445" name="Group Box 349" hidden="1">
              <a:extLst>
                <a:ext uri="{63B3BB69-23CF-44E3-9099-C40C66FF867C}">
                  <a14:compatExt spid="_x0000_s4445"/>
                </a:ext>
                <a:ext uri="{FF2B5EF4-FFF2-40B4-BE49-F238E27FC236}">
                  <a16:creationId xmlns:a16="http://schemas.microsoft.com/office/drawing/2014/main" id="{00000000-0008-0000-0400-00005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685800</xdr:colOff>
          <xdr:row>53</xdr:row>
          <xdr:rowOff>266700</xdr:rowOff>
        </xdr:to>
        <xdr:sp macro="" textlink="">
          <xdr:nvSpPr>
            <xdr:cNvPr id="4446" name="Group Box 350" hidden="1">
              <a:extLst>
                <a:ext uri="{63B3BB69-23CF-44E3-9099-C40C66FF867C}">
                  <a14:compatExt spid="_x0000_s4446"/>
                </a:ext>
                <a:ext uri="{FF2B5EF4-FFF2-40B4-BE49-F238E27FC236}">
                  <a16:creationId xmlns:a16="http://schemas.microsoft.com/office/drawing/2014/main" id="{00000000-0008-0000-0400-00005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28575</xdr:rowOff>
        </xdr:from>
        <xdr:to>
          <xdr:col>10</xdr:col>
          <xdr:colOff>0</xdr:colOff>
          <xdr:row>53</xdr:row>
          <xdr:rowOff>266700</xdr:rowOff>
        </xdr:to>
        <xdr:sp macro="" textlink="">
          <xdr:nvSpPr>
            <xdr:cNvPr id="4447" name="Group Box 351" hidden="1">
              <a:extLst>
                <a:ext uri="{63B3BB69-23CF-44E3-9099-C40C66FF867C}">
                  <a14:compatExt spid="_x0000_s4447"/>
                </a:ext>
                <a:ext uri="{FF2B5EF4-FFF2-40B4-BE49-F238E27FC236}">
                  <a16:creationId xmlns:a16="http://schemas.microsoft.com/office/drawing/2014/main" id="{00000000-0008-0000-0400-00005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685800</xdr:colOff>
          <xdr:row>53</xdr:row>
          <xdr:rowOff>266700</xdr:rowOff>
        </xdr:to>
        <xdr:sp macro="" textlink="">
          <xdr:nvSpPr>
            <xdr:cNvPr id="4448" name="Group Box 352" hidden="1">
              <a:extLst>
                <a:ext uri="{63B3BB69-23CF-44E3-9099-C40C66FF867C}">
                  <a14:compatExt spid="_x0000_s4448"/>
                </a:ext>
                <a:ext uri="{FF2B5EF4-FFF2-40B4-BE49-F238E27FC236}">
                  <a16:creationId xmlns:a16="http://schemas.microsoft.com/office/drawing/2014/main" id="{00000000-0008-0000-0400-00006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xdr:row>
          <xdr:rowOff>28575</xdr:rowOff>
        </xdr:from>
        <xdr:to>
          <xdr:col>10</xdr:col>
          <xdr:colOff>9525</xdr:colOff>
          <xdr:row>53</xdr:row>
          <xdr:rowOff>266700</xdr:rowOff>
        </xdr:to>
        <xdr:sp macro="" textlink="">
          <xdr:nvSpPr>
            <xdr:cNvPr id="4449" name="Group Box 353" hidden="1">
              <a:extLst>
                <a:ext uri="{63B3BB69-23CF-44E3-9099-C40C66FF867C}">
                  <a14:compatExt spid="_x0000_s4449"/>
                </a:ext>
                <a:ext uri="{FF2B5EF4-FFF2-40B4-BE49-F238E27FC236}">
                  <a16:creationId xmlns:a16="http://schemas.microsoft.com/office/drawing/2014/main" id="{00000000-0008-0000-0400-00006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685800</xdr:colOff>
          <xdr:row>53</xdr:row>
          <xdr:rowOff>266700</xdr:rowOff>
        </xdr:to>
        <xdr:sp macro="" textlink="">
          <xdr:nvSpPr>
            <xdr:cNvPr id="4450" name="Group Box 354" hidden="1">
              <a:extLst>
                <a:ext uri="{63B3BB69-23CF-44E3-9099-C40C66FF867C}">
                  <a14:compatExt spid="_x0000_s4450"/>
                </a:ext>
                <a:ext uri="{FF2B5EF4-FFF2-40B4-BE49-F238E27FC236}">
                  <a16:creationId xmlns:a16="http://schemas.microsoft.com/office/drawing/2014/main" id="{00000000-0008-0000-0400-00006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28575</xdr:rowOff>
        </xdr:from>
        <xdr:to>
          <xdr:col>10</xdr:col>
          <xdr:colOff>0</xdr:colOff>
          <xdr:row>53</xdr:row>
          <xdr:rowOff>266700</xdr:rowOff>
        </xdr:to>
        <xdr:sp macro="" textlink="">
          <xdr:nvSpPr>
            <xdr:cNvPr id="4451" name="Group Box 355" hidden="1">
              <a:extLst>
                <a:ext uri="{63B3BB69-23CF-44E3-9099-C40C66FF867C}">
                  <a14:compatExt spid="_x0000_s4451"/>
                </a:ext>
                <a:ext uri="{FF2B5EF4-FFF2-40B4-BE49-F238E27FC236}">
                  <a16:creationId xmlns:a16="http://schemas.microsoft.com/office/drawing/2014/main" id="{00000000-0008-0000-0400-00006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685800</xdr:colOff>
          <xdr:row>53</xdr:row>
          <xdr:rowOff>266700</xdr:rowOff>
        </xdr:to>
        <xdr:sp macro="" textlink="">
          <xdr:nvSpPr>
            <xdr:cNvPr id="4452" name="Group Box 356" hidden="1">
              <a:extLst>
                <a:ext uri="{63B3BB69-23CF-44E3-9099-C40C66FF867C}">
                  <a14:compatExt spid="_x0000_s4452"/>
                </a:ext>
                <a:ext uri="{FF2B5EF4-FFF2-40B4-BE49-F238E27FC236}">
                  <a16:creationId xmlns:a16="http://schemas.microsoft.com/office/drawing/2014/main" id="{00000000-0008-0000-0400-00006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xdr:row>
          <xdr:rowOff>28575</xdr:rowOff>
        </xdr:from>
        <xdr:to>
          <xdr:col>10</xdr:col>
          <xdr:colOff>9525</xdr:colOff>
          <xdr:row>53</xdr:row>
          <xdr:rowOff>266700</xdr:rowOff>
        </xdr:to>
        <xdr:sp macro="" textlink="">
          <xdr:nvSpPr>
            <xdr:cNvPr id="4453" name="Group Box 357" hidden="1">
              <a:extLst>
                <a:ext uri="{63B3BB69-23CF-44E3-9099-C40C66FF867C}">
                  <a14:compatExt spid="_x0000_s4453"/>
                </a:ext>
                <a:ext uri="{FF2B5EF4-FFF2-40B4-BE49-F238E27FC236}">
                  <a16:creationId xmlns:a16="http://schemas.microsoft.com/office/drawing/2014/main" id="{00000000-0008-0000-0400-00006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685800</xdr:colOff>
          <xdr:row>53</xdr:row>
          <xdr:rowOff>266700</xdr:rowOff>
        </xdr:to>
        <xdr:sp macro="" textlink="">
          <xdr:nvSpPr>
            <xdr:cNvPr id="4454" name="Group Box 358" hidden="1">
              <a:extLst>
                <a:ext uri="{63B3BB69-23CF-44E3-9099-C40C66FF867C}">
                  <a14:compatExt spid="_x0000_s4454"/>
                </a:ext>
                <a:ext uri="{FF2B5EF4-FFF2-40B4-BE49-F238E27FC236}">
                  <a16:creationId xmlns:a16="http://schemas.microsoft.com/office/drawing/2014/main" id="{00000000-0008-0000-0400-00006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9525</xdr:rowOff>
        </xdr:from>
        <xdr:to>
          <xdr:col>10</xdr:col>
          <xdr:colOff>0</xdr:colOff>
          <xdr:row>53</xdr:row>
          <xdr:rowOff>266700</xdr:rowOff>
        </xdr:to>
        <xdr:sp macro="" textlink="">
          <xdr:nvSpPr>
            <xdr:cNvPr id="4455" name="Group Box 359" hidden="1">
              <a:extLst>
                <a:ext uri="{63B3BB69-23CF-44E3-9099-C40C66FF867C}">
                  <a14:compatExt spid="_x0000_s4455"/>
                </a:ext>
                <a:ext uri="{FF2B5EF4-FFF2-40B4-BE49-F238E27FC236}">
                  <a16:creationId xmlns:a16="http://schemas.microsoft.com/office/drawing/2014/main" id="{00000000-0008-0000-0400-00006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285750</xdr:rowOff>
        </xdr:from>
        <xdr:to>
          <xdr:col>10</xdr:col>
          <xdr:colOff>685800</xdr:colOff>
          <xdr:row>58</xdr:row>
          <xdr:rowOff>0</xdr:rowOff>
        </xdr:to>
        <xdr:sp macro="" textlink="">
          <xdr:nvSpPr>
            <xdr:cNvPr id="4456" name="Group Box 360" hidden="1">
              <a:extLst>
                <a:ext uri="{63B3BB69-23CF-44E3-9099-C40C66FF867C}">
                  <a14:compatExt spid="_x0000_s4456"/>
                </a:ext>
                <a:ext uri="{FF2B5EF4-FFF2-40B4-BE49-F238E27FC236}">
                  <a16:creationId xmlns:a16="http://schemas.microsoft.com/office/drawing/2014/main" id="{00000000-0008-0000-0400-00006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0</xdr:rowOff>
        </xdr:from>
        <xdr:to>
          <xdr:col>10</xdr:col>
          <xdr:colOff>28575</xdr:colOff>
          <xdr:row>57</xdr:row>
          <xdr:rowOff>247650</xdr:rowOff>
        </xdr:to>
        <xdr:sp macro="" textlink="">
          <xdr:nvSpPr>
            <xdr:cNvPr id="4457" name="Group Box 361" hidden="1">
              <a:extLst>
                <a:ext uri="{63B3BB69-23CF-44E3-9099-C40C66FF867C}">
                  <a14:compatExt spid="_x0000_s4457"/>
                </a:ext>
                <a:ext uri="{FF2B5EF4-FFF2-40B4-BE49-F238E27FC236}">
                  <a16:creationId xmlns:a16="http://schemas.microsoft.com/office/drawing/2014/main" id="{00000000-0008-0000-0400-00006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4458" name="Group Box 362" hidden="1">
              <a:extLst>
                <a:ext uri="{63B3BB69-23CF-44E3-9099-C40C66FF867C}">
                  <a14:compatExt spid="_x0000_s4458"/>
                </a:ext>
                <a:ext uri="{FF2B5EF4-FFF2-40B4-BE49-F238E27FC236}">
                  <a16:creationId xmlns:a16="http://schemas.microsoft.com/office/drawing/2014/main" id="{00000000-0008-0000-0400-00006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28575</xdr:rowOff>
        </xdr:from>
        <xdr:to>
          <xdr:col>10</xdr:col>
          <xdr:colOff>0</xdr:colOff>
          <xdr:row>57</xdr:row>
          <xdr:rowOff>266700</xdr:rowOff>
        </xdr:to>
        <xdr:sp macro="" textlink="">
          <xdr:nvSpPr>
            <xdr:cNvPr id="4459" name="Group Box 363" hidden="1">
              <a:extLst>
                <a:ext uri="{63B3BB69-23CF-44E3-9099-C40C66FF867C}">
                  <a14:compatExt spid="_x0000_s4459"/>
                </a:ext>
                <a:ext uri="{FF2B5EF4-FFF2-40B4-BE49-F238E27FC236}">
                  <a16:creationId xmlns:a16="http://schemas.microsoft.com/office/drawing/2014/main" id="{00000000-0008-0000-0400-00006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4460" name="Group Box 364" hidden="1">
              <a:extLst>
                <a:ext uri="{63B3BB69-23CF-44E3-9099-C40C66FF867C}">
                  <a14:compatExt spid="_x0000_s4460"/>
                </a:ext>
                <a:ext uri="{FF2B5EF4-FFF2-40B4-BE49-F238E27FC236}">
                  <a16:creationId xmlns:a16="http://schemas.microsoft.com/office/drawing/2014/main" id="{00000000-0008-0000-0400-00006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xdr:row>
          <xdr:rowOff>28575</xdr:rowOff>
        </xdr:from>
        <xdr:to>
          <xdr:col>10</xdr:col>
          <xdr:colOff>9525</xdr:colOff>
          <xdr:row>57</xdr:row>
          <xdr:rowOff>266700</xdr:rowOff>
        </xdr:to>
        <xdr:sp macro="" textlink="">
          <xdr:nvSpPr>
            <xdr:cNvPr id="4461" name="Group Box 365" hidden="1">
              <a:extLst>
                <a:ext uri="{63B3BB69-23CF-44E3-9099-C40C66FF867C}">
                  <a14:compatExt spid="_x0000_s4461"/>
                </a:ext>
                <a:ext uri="{FF2B5EF4-FFF2-40B4-BE49-F238E27FC236}">
                  <a16:creationId xmlns:a16="http://schemas.microsoft.com/office/drawing/2014/main" id="{00000000-0008-0000-0400-00006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4462" name="Group Box 366" hidden="1">
              <a:extLst>
                <a:ext uri="{63B3BB69-23CF-44E3-9099-C40C66FF867C}">
                  <a14:compatExt spid="_x0000_s4462"/>
                </a:ext>
                <a:ext uri="{FF2B5EF4-FFF2-40B4-BE49-F238E27FC236}">
                  <a16:creationId xmlns:a16="http://schemas.microsoft.com/office/drawing/2014/main" id="{00000000-0008-0000-0400-00006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28575</xdr:rowOff>
        </xdr:from>
        <xdr:to>
          <xdr:col>10</xdr:col>
          <xdr:colOff>0</xdr:colOff>
          <xdr:row>57</xdr:row>
          <xdr:rowOff>266700</xdr:rowOff>
        </xdr:to>
        <xdr:sp macro="" textlink="">
          <xdr:nvSpPr>
            <xdr:cNvPr id="4463" name="Group Box 367" hidden="1">
              <a:extLst>
                <a:ext uri="{63B3BB69-23CF-44E3-9099-C40C66FF867C}">
                  <a14:compatExt spid="_x0000_s4463"/>
                </a:ext>
                <a:ext uri="{FF2B5EF4-FFF2-40B4-BE49-F238E27FC236}">
                  <a16:creationId xmlns:a16="http://schemas.microsoft.com/office/drawing/2014/main" id="{00000000-0008-0000-0400-00006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4464" name="Group Box 368" hidden="1">
              <a:extLst>
                <a:ext uri="{63B3BB69-23CF-44E3-9099-C40C66FF867C}">
                  <a14:compatExt spid="_x0000_s4464"/>
                </a:ext>
                <a:ext uri="{FF2B5EF4-FFF2-40B4-BE49-F238E27FC236}">
                  <a16:creationId xmlns:a16="http://schemas.microsoft.com/office/drawing/2014/main" id="{00000000-0008-0000-0400-00007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xdr:row>
          <xdr:rowOff>28575</xdr:rowOff>
        </xdr:from>
        <xdr:to>
          <xdr:col>10</xdr:col>
          <xdr:colOff>9525</xdr:colOff>
          <xdr:row>57</xdr:row>
          <xdr:rowOff>266700</xdr:rowOff>
        </xdr:to>
        <xdr:sp macro="" textlink="">
          <xdr:nvSpPr>
            <xdr:cNvPr id="4465" name="Group Box 369" hidden="1">
              <a:extLst>
                <a:ext uri="{63B3BB69-23CF-44E3-9099-C40C66FF867C}">
                  <a14:compatExt spid="_x0000_s4465"/>
                </a:ext>
                <a:ext uri="{FF2B5EF4-FFF2-40B4-BE49-F238E27FC236}">
                  <a16:creationId xmlns:a16="http://schemas.microsoft.com/office/drawing/2014/main" id="{00000000-0008-0000-0400-00007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4466" name="Group Box 370" hidden="1">
              <a:extLst>
                <a:ext uri="{63B3BB69-23CF-44E3-9099-C40C66FF867C}">
                  <a14:compatExt spid="_x0000_s4466"/>
                </a:ext>
                <a:ext uri="{FF2B5EF4-FFF2-40B4-BE49-F238E27FC236}">
                  <a16:creationId xmlns:a16="http://schemas.microsoft.com/office/drawing/2014/main" id="{00000000-0008-0000-0400-00007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9525</xdr:rowOff>
        </xdr:from>
        <xdr:to>
          <xdr:col>10</xdr:col>
          <xdr:colOff>0</xdr:colOff>
          <xdr:row>57</xdr:row>
          <xdr:rowOff>266700</xdr:rowOff>
        </xdr:to>
        <xdr:sp macro="" textlink="">
          <xdr:nvSpPr>
            <xdr:cNvPr id="4467" name="Group Box 371" hidden="1">
              <a:extLst>
                <a:ext uri="{63B3BB69-23CF-44E3-9099-C40C66FF867C}">
                  <a14:compatExt spid="_x0000_s4467"/>
                </a:ext>
                <a:ext uri="{FF2B5EF4-FFF2-40B4-BE49-F238E27FC236}">
                  <a16:creationId xmlns:a16="http://schemas.microsoft.com/office/drawing/2014/main" id="{00000000-0008-0000-0400-00007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468" name="Group Box 372" hidden="1">
              <a:extLst>
                <a:ext uri="{63B3BB69-23CF-44E3-9099-C40C66FF867C}">
                  <a14:compatExt spid="_x0000_s4468"/>
                </a:ext>
                <a:ext uri="{FF2B5EF4-FFF2-40B4-BE49-F238E27FC236}">
                  <a16:creationId xmlns:a16="http://schemas.microsoft.com/office/drawing/2014/main" id="{00000000-0008-0000-0400-00007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58</xdr:row>
          <xdr:rowOff>28575</xdr:rowOff>
        </xdr:from>
        <xdr:to>
          <xdr:col>10</xdr:col>
          <xdr:colOff>28575</xdr:colOff>
          <xdr:row>61</xdr:row>
          <xdr:rowOff>266700</xdr:rowOff>
        </xdr:to>
        <xdr:sp macro="" textlink="">
          <xdr:nvSpPr>
            <xdr:cNvPr id="4469" name="Group Box 373" hidden="1">
              <a:extLst>
                <a:ext uri="{63B3BB69-23CF-44E3-9099-C40C66FF867C}">
                  <a14:compatExt spid="_x0000_s4469"/>
                </a:ext>
                <a:ext uri="{FF2B5EF4-FFF2-40B4-BE49-F238E27FC236}">
                  <a16:creationId xmlns:a16="http://schemas.microsoft.com/office/drawing/2014/main" id="{00000000-0008-0000-0400-00007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285750</xdr:rowOff>
        </xdr:from>
        <xdr:to>
          <xdr:col>10</xdr:col>
          <xdr:colOff>685800</xdr:colOff>
          <xdr:row>62</xdr:row>
          <xdr:rowOff>0</xdr:rowOff>
        </xdr:to>
        <xdr:sp macro="" textlink="">
          <xdr:nvSpPr>
            <xdr:cNvPr id="4470" name="Group Box 374" hidden="1">
              <a:extLst>
                <a:ext uri="{63B3BB69-23CF-44E3-9099-C40C66FF867C}">
                  <a14:compatExt spid="_x0000_s4470"/>
                </a:ext>
                <a:ext uri="{FF2B5EF4-FFF2-40B4-BE49-F238E27FC236}">
                  <a16:creationId xmlns:a16="http://schemas.microsoft.com/office/drawing/2014/main" id="{00000000-0008-0000-0400-00007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58</xdr:row>
          <xdr:rowOff>0</xdr:rowOff>
        </xdr:from>
        <xdr:to>
          <xdr:col>10</xdr:col>
          <xdr:colOff>28575</xdr:colOff>
          <xdr:row>61</xdr:row>
          <xdr:rowOff>247650</xdr:rowOff>
        </xdr:to>
        <xdr:sp macro="" textlink="">
          <xdr:nvSpPr>
            <xdr:cNvPr id="4471" name="Group Box 375" hidden="1">
              <a:extLst>
                <a:ext uri="{63B3BB69-23CF-44E3-9099-C40C66FF867C}">
                  <a14:compatExt spid="_x0000_s4471"/>
                </a:ext>
                <a:ext uri="{FF2B5EF4-FFF2-40B4-BE49-F238E27FC236}">
                  <a16:creationId xmlns:a16="http://schemas.microsoft.com/office/drawing/2014/main" id="{00000000-0008-0000-0400-00007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472" name="Group Box 376" hidden="1">
              <a:extLst>
                <a:ext uri="{63B3BB69-23CF-44E3-9099-C40C66FF867C}">
                  <a14:compatExt spid="_x0000_s4472"/>
                </a:ext>
                <a:ext uri="{FF2B5EF4-FFF2-40B4-BE49-F238E27FC236}">
                  <a16:creationId xmlns:a16="http://schemas.microsoft.com/office/drawing/2014/main" id="{00000000-0008-0000-0400-00007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28575</xdr:rowOff>
        </xdr:from>
        <xdr:to>
          <xdr:col>10</xdr:col>
          <xdr:colOff>0</xdr:colOff>
          <xdr:row>61</xdr:row>
          <xdr:rowOff>266700</xdr:rowOff>
        </xdr:to>
        <xdr:sp macro="" textlink="">
          <xdr:nvSpPr>
            <xdr:cNvPr id="4473" name="Group Box 377" hidden="1">
              <a:extLst>
                <a:ext uri="{63B3BB69-23CF-44E3-9099-C40C66FF867C}">
                  <a14:compatExt spid="_x0000_s4473"/>
                </a:ext>
                <a:ext uri="{FF2B5EF4-FFF2-40B4-BE49-F238E27FC236}">
                  <a16:creationId xmlns:a16="http://schemas.microsoft.com/office/drawing/2014/main" id="{00000000-0008-0000-0400-00007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474" name="Group Box 378" hidden="1">
              <a:extLst>
                <a:ext uri="{63B3BB69-23CF-44E3-9099-C40C66FF867C}">
                  <a14:compatExt spid="_x0000_s4474"/>
                </a:ext>
                <a:ext uri="{FF2B5EF4-FFF2-40B4-BE49-F238E27FC236}">
                  <a16:creationId xmlns:a16="http://schemas.microsoft.com/office/drawing/2014/main" id="{00000000-0008-0000-0400-00007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28575</xdr:rowOff>
        </xdr:from>
        <xdr:to>
          <xdr:col>10</xdr:col>
          <xdr:colOff>9525</xdr:colOff>
          <xdr:row>61</xdr:row>
          <xdr:rowOff>266700</xdr:rowOff>
        </xdr:to>
        <xdr:sp macro="" textlink="">
          <xdr:nvSpPr>
            <xdr:cNvPr id="4475" name="Group Box 379" hidden="1">
              <a:extLst>
                <a:ext uri="{63B3BB69-23CF-44E3-9099-C40C66FF867C}">
                  <a14:compatExt spid="_x0000_s4475"/>
                </a:ext>
                <a:ext uri="{FF2B5EF4-FFF2-40B4-BE49-F238E27FC236}">
                  <a16:creationId xmlns:a16="http://schemas.microsoft.com/office/drawing/2014/main" id="{00000000-0008-0000-0400-00007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476" name="Group Box 380" hidden="1">
              <a:extLst>
                <a:ext uri="{63B3BB69-23CF-44E3-9099-C40C66FF867C}">
                  <a14:compatExt spid="_x0000_s4476"/>
                </a:ext>
                <a:ext uri="{FF2B5EF4-FFF2-40B4-BE49-F238E27FC236}">
                  <a16:creationId xmlns:a16="http://schemas.microsoft.com/office/drawing/2014/main" id="{00000000-0008-0000-0400-00007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28575</xdr:rowOff>
        </xdr:from>
        <xdr:to>
          <xdr:col>10</xdr:col>
          <xdr:colOff>0</xdr:colOff>
          <xdr:row>61</xdr:row>
          <xdr:rowOff>266700</xdr:rowOff>
        </xdr:to>
        <xdr:sp macro="" textlink="">
          <xdr:nvSpPr>
            <xdr:cNvPr id="4477" name="Group Box 381" hidden="1">
              <a:extLst>
                <a:ext uri="{63B3BB69-23CF-44E3-9099-C40C66FF867C}">
                  <a14:compatExt spid="_x0000_s4477"/>
                </a:ext>
                <a:ext uri="{FF2B5EF4-FFF2-40B4-BE49-F238E27FC236}">
                  <a16:creationId xmlns:a16="http://schemas.microsoft.com/office/drawing/2014/main" id="{00000000-0008-0000-0400-00007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478" name="Group Box 382" hidden="1">
              <a:extLst>
                <a:ext uri="{63B3BB69-23CF-44E3-9099-C40C66FF867C}">
                  <a14:compatExt spid="_x0000_s4478"/>
                </a:ext>
                <a:ext uri="{FF2B5EF4-FFF2-40B4-BE49-F238E27FC236}">
                  <a16:creationId xmlns:a16="http://schemas.microsoft.com/office/drawing/2014/main" id="{00000000-0008-0000-0400-00007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28575</xdr:rowOff>
        </xdr:from>
        <xdr:to>
          <xdr:col>10</xdr:col>
          <xdr:colOff>9525</xdr:colOff>
          <xdr:row>61</xdr:row>
          <xdr:rowOff>266700</xdr:rowOff>
        </xdr:to>
        <xdr:sp macro="" textlink="">
          <xdr:nvSpPr>
            <xdr:cNvPr id="4479" name="Group Box 383" hidden="1">
              <a:extLst>
                <a:ext uri="{63B3BB69-23CF-44E3-9099-C40C66FF867C}">
                  <a14:compatExt spid="_x0000_s4479"/>
                </a:ext>
                <a:ext uri="{FF2B5EF4-FFF2-40B4-BE49-F238E27FC236}">
                  <a16:creationId xmlns:a16="http://schemas.microsoft.com/office/drawing/2014/main" id="{00000000-0008-0000-0400-00007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480" name="Group Box 384" hidden="1">
              <a:extLst>
                <a:ext uri="{63B3BB69-23CF-44E3-9099-C40C66FF867C}">
                  <a14:compatExt spid="_x0000_s4480"/>
                </a:ext>
                <a:ext uri="{FF2B5EF4-FFF2-40B4-BE49-F238E27FC236}">
                  <a16:creationId xmlns:a16="http://schemas.microsoft.com/office/drawing/2014/main" id="{00000000-0008-0000-0400-00008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9525</xdr:rowOff>
        </xdr:from>
        <xdr:to>
          <xdr:col>10</xdr:col>
          <xdr:colOff>0</xdr:colOff>
          <xdr:row>61</xdr:row>
          <xdr:rowOff>266700</xdr:rowOff>
        </xdr:to>
        <xdr:sp macro="" textlink="">
          <xdr:nvSpPr>
            <xdr:cNvPr id="4481" name="Group Box 385" hidden="1">
              <a:extLst>
                <a:ext uri="{63B3BB69-23CF-44E3-9099-C40C66FF867C}">
                  <a14:compatExt spid="_x0000_s4481"/>
                </a:ext>
                <a:ext uri="{FF2B5EF4-FFF2-40B4-BE49-F238E27FC236}">
                  <a16:creationId xmlns:a16="http://schemas.microsoft.com/office/drawing/2014/main" id="{00000000-0008-0000-0400-00008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285750</xdr:rowOff>
        </xdr:from>
        <xdr:to>
          <xdr:col>10</xdr:col>
          <xdr:colOff>685800</xdr:colOff>
          <xdr:row>70</xdr:row>
          <xdr:rowOff>266700</xdr:rowOff>
        </xdr:to>
        <xdr:sp macro="" textlink="">
          <xdr:nvSpPr>
            <xdr:cNvPr id="4482" name="Group Box 386" hidden="1">
              <a:extLst>
                <a:ext uri="{63B3BB69-23CF-44E3-9099-C40C66FF867C}">
                  <a14:compatExt spid="_x0000_s4482"/>
                </a:ext>
                <a:ext uri="{FF2B5EF4-FFF2-40B4-BE49-F238E27FC236}">
                  <a16:creationId xmlns:a16="http://schemas.microsoft.com/office/drawing/2014/main" id="{00000000-0008-0000-0400-00008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483" name="Group Box 387" hidden="1">
              <a:extLst>
                <a:ext uri="{63B3BB69-23CF-44E3-9099-C40C66FF867C}">
                  <a14:compatExt spid="_x0000_s4483"/>
                </a:ext>
                <a:ext uri="{FF2B5EF4-FFF2-40B4-BE49-F238E27FC236}">
                  <a16:creationId xmlns:a16="http://schemas.microsoft.com/office/drawing/2014/main" id="{00000000-0008-0000-0400-00008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484" name="Group Box 388" hidden="1">
              <a:extLst>
                <a:ext uri="{63B3BB69-23CF-44E3-9099-C40C66FF867C}">
                  <a14:compatExt spid="_x0000_s4484"/>
                </a:ext>
                <a:ext uri="{FF2B5EF4-FFF2-40B4-BE49-F238E27FC236}">
                  <a16:creationId xmlns:a16="http://schemas.microsoft.com/office/drawing/2014/main" id="{00000000-0008-0000-0400-00008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9525</xdr:rowOff>
        </xdr:from>
        <xdr:to>
          <xdr:col>10</xdr:col>
          <xdr:colOff>9525</xdr:colOff>
          <xdr:row>78</xdr:row>
          <xdr:rowOff>266700</xdr:rowOff>
        </xdr:to>
        <xdr:sp macro="" textlink="">
          <xdr:nvSpPr>
            <xdr:cNvPr id="4485" name="Group Box 389" hidden="1">
              <a:extLst>
                <a:ext uri="{63B3BB69-23CF-44E3-9099-C40C66FF867C}">
                  <a14:compatExt spid="_x0000_s4485"/>
                </a:ext>
                <a:ext uri="{FF2B5EF4-FFF2-40B4-BE49-F238E27FC236}">
                  <a16:creationId xmlns:a16="http://schemas.microsoft.com/office/drawing/2014/main" id="{00000000-0008-0000-0400-00008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xdr:row>
          <xdr:rowOff>28575</xdr:rowOff>
        </xdr:from>
        <xdr:to>
          <xdr:col>10</xdr:col>
          <xdr:colOff>28575</xdr:colOff>
          <xdr:row>74</xdr:row>
          <xdr:rowOff>266700</xdr:rowOff>
        </xdr:to>
        <xdr:sp macro="" textlink="">
          <xdr:nvSpPr>
            <xdr:cNvPr id="4486" name="Group Box 390" hidden="1">
              <a:extLst>
                <a:ext uri="{63B3BB69-23CF-44E3-9099-C40C66FF867C}">
                  <a14:compatExt spid="_x0000_s4486"/>
                </a:ext>
                <a:ext uri="{FF2B5EF4-FFF2-40B4-BE49-F238E27FC236}">
                  <a16:creationId xmlns:a16="http://schemas.microsoft.com/office/drawing/2014/main" id="{00000000-0008-0000-0400-00008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67</xdr:row>
          <xdr:rowOff>0</xdr:rowOff>
        </xdr:from>
        <xdr:to>
          <xdr:col>10</xdr:col>
          <xdr:colOff>28575</xdr:colOff>
          <xdr:row>70</xdr:row>
          <xdr:rowOff>247650</xdr:rowOff>
        </xdr:to>
        <xdr:sp macro="" textlink="">
          <xdr:nvSpPr>
            <xdr:cNvPr id="4487" name="Group Box 391" hidden="1">
              <a:extLst>
                <a:ext uri="{63B3BB69-23CF-44E3-9099-C40C66FF867C}">
                  <a14:compatExt spid="_x0000_s4487"/>
                </a:ext>
                <a:ext uri="{FF2B5EF4-FFF2-40B4-BE49-F238E27FC236}">
                  <a16:creationId xmlns:a16="http://schemas.microsoft.com/office/drawing/2014/main" id="{00000000-0008-0000-0400-00008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0</xdr:rowOff>
        </xdr:from>
        <xdr:to>
          <xdr:col>10</xdr:col>
          <xdr:colOff>685800</xdr:colOff>
          <xdr:row>70</xdr:row>
          <xdr:rowOff>266700</xdr:rowOff>
        </xdr:to>
        <xdr:sp macro="" textlink="">
          <xdr:nvSpPr>
            <xdr:cNvPr id="4488" name="Group Box 392" hidden="1">
              <a:extLst>
                <a:ext uri="{63B3BB69-23CF-44E3-9099-C40C66FF867C}">
                  <a14:compatExt spid="_x0000_s4488"/>
                </a:ext>
                <a:ext uri="{FF2B5EF4-FFF2-40B4-BE49-F238E27FC236}">
                  <a16:creationId xmlns:a16="http://schemas.microsoft.com/office/drawing/2014/main" id="{00000000-0008-0000-0400-00008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28575</xdr:rowOff>
        </xdr:from>
        <xdr:to>
          <xdr:col>10</xdr:col>
          <xdr:colOff>0</xdr:colOff>
          <xdr:row>70</xdr:row>
          <xdr:rowOff>266700</xdr:rowOff>
        </xdr:to>
        <xdr:sp macro="" textlink="">
          <xdr:nvSpPr>
            <xdr:cNvPr id="4489" name="Group Box 393" hidden="1">
              <a:extLst>
                <a:ext uri="{63B3BB69-23CF-44E3-9099-C40C66FF867C}">
                  <a14:compatExt spid="_x0000_s4489"/>
                </a:ext>
                <a:ext uri="{FF2B5EF4-FFF2-40B4-BE49-F238E27FC236}">
                  <a16:creationId xmlns:a16="http://schemas.microsoft.com/office/drawing/2014/main" id="{00000000-0008-0000-0400-00008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0</xdr:rowOff>
        </xdr:from>
        <xdr:to>
          <xdr:col>10</xdr:col>
          <xdr:colOff>685800</xdr:colOff>
          <xdr:row>70</xdr:row>
          <xdr:rowOff>266700</xdr:rowOff>
        </xdr:to>
        <xdr:sp macro="" textlink="">
          <xdr:nvSpPr>
            <xdr:cNvPr id="4490" name="Group Box 394" hidden="1">
              <a:extLst>
                <a:ext uri="{63B3BB69-23CF-44E3-9099-C40C66FF867C}">
                  <a14:compatExt spid="_x0000_s4490"/>
                </a:ext>
                <a:ext uri="{FF2B5EF4-FFF2-40B4-BE49-F238E27FC236}">
                  <a16:creationId xmlns:a16="http://schemas.microsoft.com/office/drawing/2014/main" id="{00000000-0008-0000-0400-00008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xdr:row>
          <xdr:rowOff>28575</xdr:rowOff>
        </xdr:from>
        <xdr:to>
          <xdr:col>10</xdr:col>
          <xdr:colOff>9525</xdr:colOff>
          <xdr:row>70</xdr:row>
          <xdr:rowOff>266700</xdr:rowOff>
        </xdr:to>
        <xdr:sp macro="" textlink="">
          <xdr:nvSpPr>
            <xdr:cNvPr id="4491" name="Group Box 395" hidden="1">
              <a:extLst>
                <a:ext uri="{63B3BB69-23CF-44E3-9099-C40C66FF867C}">
                  <a14:compatExt spid="_x0000_s4491"/>
                </a:ext>
                <a:ext uri="{FF2B5EF4-FFF2-40B4-BE49-F238E27FC236}">
                  <a16:creationId xmlns:a16="http://schemas.microsoft.com/office/drawing/2014/main" id="{00000000-0008-0000-0400-00008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0</xdr:rowOff>
        </xdr:from>
        <xdr:to>
          <xdr:col>10</xdr:col>
          <xdr:colOff>685800</xdr:colOff>
          <xdr:row>70</xdr:row>
          <xdr:rowOff>266700</xdr:rowOff>
        </xdr:to>
        <xdr:sp macro="" textlink="">
          <xdr:nvSpPr>
            <xdr:cNvPr id="4492" name="Group Box 396" hidden="1">
              <a:extLst>
                <a:ext uri="{63B3BB69-23CF-44E3-9099-C40C66FF867C}">
                  <a14:compatExt spid="_x0000_s4492"/>
                </a:ext>
                <a:ext uri="{FF2B5EF4-FFF2-40B4-BE49-F238E27FC236}">
                  <a16:creationId xmlns:a16="http://schemas.microsoft.com/office/drawing/2014/main" id="{00000000-0008-0000-0400-00008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28575</xdr:rowOff>
        </xdr:from>
        <xdr:to>
          <xdr:col>10</xdr:col>
          <xdr:colOff>0</xdr:colOff>
          <xdr:row>70</xdr:row>
          <xdr:rowOff>266700</xdr:rowOff>
        </xdr:to>
        <xdr:sp macro="" textlink="">
          <xdr:nvSpPr>
            <xdr:cNvPr id="4493" name="Group Box 397" hidden="1">
              <a:extLst>
                <a:ext uri="{63B3BB69-23CF-44E3-9099-C40C66FF867C}">
                  <a14:compatExt spid="_x0000_s4493"/>
                </a:ext>
                <a:ext uri="{FF2B5EF4-FFF2-40B4-BE49-F238E27FC236}">
                  <a16:creationId xmlns:a16="http://schemas.microsoft.com/office/drawing/2014/main" id="{00000000-0008-0000-0400-00008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0</xdr:rowOff>
        </xdr:from>
        <xdr:to>
          <xdr:col>10</xdr:col>
          <xdr:colOff>685800</xdr:colOff>
          <xdr:row>70</xdr:row>
          <xdr:rowOff>266700</xdr:rowOff>
        </xdr:to>
        <xdr:sp macro="" textlink="">
          <xdr:nvSpPr>
            <xdr:cNvPr id="4494" name="Group Box 398" hidden="1">
              <a:extLst>
                <a:ext uri="{63B3BB69-23CF-44E3-9099-C40C66FF867C}">
                  <a14:compatExt spid="_x0000_s4494"/>
                </a:ext>
                <a:ext uri="{FF2B5EF4-FFF2-40B4-BE49-F238E27FC236}">
                  <a16:creationId xmlns:a16="http://schemas.microsoft.com/office/drawing/2014/main" id="{00000000-0008-0000-0400-00008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xdr:row>
          <xdr:rowOff>28575</xdr:rowOff>
        </xdr:from>
        <xdr:to>
          <xdr:col>10</xdr:col>
          <xdr:colOff>9525</xdr:colOff>
          <xdr:row>70</xdr:row>
          <xdr:rowOff>266700</xdr:rowOff>
        </xdr:to>
        <xdr:sp macro="" textlink="">
          <xdr:nvSpPr>
            <xdr:cNvPr id="4495" name="Group Box 399" hidden="1">
              <a:extLst>
                <a:ext uri="{63B3BB69-23CF-44E3-9099-C40C66FF867C}">
                  <a14:compatExt spid="_x0000_s4495"/>
                </a:ext>
                <a:ext uri="{FF2B5EF4-FFF2-40B4-BE49-F238E27FC236}">
                  <a16:creationId xmlns:a16="http://schemas.microsoft.com/office/drawing/2014/main" id="{00000000-0008-0000-0400-00008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0</xdr:rowOff>
        </xdr:from>
        <xdr:to>
          <xdr:col>10</xdr:col>
          <xdr:colOff>685800</xdr:colOff>
          <xdr:row>70</xdr:row>
          <xdr:rowOff>266700</xdr:rowOff>
        </xdr:to>
        <xdr:sp macro="" textlink="">
          <xdr:nvSpPr>
            <xdr:cNvPr id="4496" name="Group Box 400" hidden="1">
              <a:extLst>
                <a:ext uri="{63B3BB69-23CF-44E3-9099-C40C66FF867C}">
                  <a14:compatExt spid="_x0000_s4496"/>
                </a:ext>
                <a:ext uri="{FF2B5EF4-FFF2-40B4-BE49-F238E27FC236}">
                  <a16:creationId xmlns:a16="http://schemas.microsoft.com/office/drawing/2014/main" id="{00000000-0008-0000-0400-00009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9525</xdr:rowOff>
        </xdr:from>
        <xdr:to>
          <xdr:col>10</xdr:col>
          <xdr:colOff>0</xdr:colOff>
          <xdr:row>70</xdr:row>
          <xdr:rowOff>266700</xdr:rowOff>
        </xdr:to>
        <xdr:sp macro="" textlink="">
          <xdr:nvSpPr>
            <xdr:cNvPr id="4497" name="Group Box 401" hidden="1">
              <a:extLst>
                <a:ext uri="{63B3BB69-23CF-44E3-9099-C40C66FF867C}">
                  <a14:compatExt spid="_x0000_s4497"/>
                </a:ext>
                <a:ext uri="{FF2B5EF4-FFF2-40B4-BE49-F238E27FC236}">
                  <a16:creationId xmlns:a16="http://schemas.microsoft.com/office/drawing/2014/main" id="{00000000-0008-0000-0400-00009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285750</xdr:rowOff>
        </xdr:from>
        <xdr:to>
          <xdr:col>10</xdr:col>
          <xdr:colOff>685800</xdr:colOff>
          <xdr:row>75</xdr:row>
          <xdr:rowOff>0</xdr:rowOff>
        </xdr:to>
        <xdr:sp macro="" textlink="">
          <xdr:nvSpPr>
            <xdr:cNvPr id="4498" name="Group Box 402" hidden="1">
              <a:extLst>
                <a:ext uri="{63B3BB69-23CF-44E3-9099-C40C66FF867C}">
                  <a14:compatExt spid="_x0000_s4498"/>
                </a:ext>
                <a:ext uri="{FF2B5EF4-FFF2-40B4-BE49-F238E27FC236}">
                  <a16:creationId xmlns:a16="http://schemas.microsoft.com/office/drawing/2014/main" id="{00000000-0008-0000-0400-00009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xdr:row>
          <xdr:rowOff>0</xdr:rowOff>
        </xdr:from>
        <xdr:to>
          <xdr:col>10</xdr:col>
          <xdr:colOff>28575</xdr:colOff>
          <xdr:row>74</xdr:row>
          <xdr:rowOff>247650</xdr:rowOff>
        </xdr:to>
        <xdr:sp macro="" textlink="">
          <xdr:nvSpPr>
            <xdr:cNvPr id="4499" name="Group Box 403" hidden="1">
              <a:extLst>
                <a:ext uri="{63B3BB69-23CF-44E3-9099-C40C66FF867C}">
                  <a14:compatExt spid="_x0000_s4499"/>
                </a:ext>
                <a:ext uri="{FF2B5EF4-FFF2-40B4-BE49-F238E27FC236}">
                  <a16:creationId xmlns:a16="http://schemas.microsoft.com/office/drawing/2014/main" id="{00000000-0008-0000-0400-00009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500" name="Group Box 404" hidden="1">
              <a:extLst>
                <a:ext uri="{63B3BB69-23CF-44E3-9099-C40C66FF867C}">
                  <a14:compatExt spid="_x0000_s4500"/>
                </a:ext>
                <a:ext uri="{FF2B5EF4-FFF2-40B4-BE49-F238E27FC236}">
                  <a16:creationId xmlns:a16="http://schemas.microsoft.com/office/drawing/2014/main" id="{00000000-0008-0000-0400-00009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28575</xdr:rowOff>
        </xdr:from>
        <xdr:to>
          <xdr:col>10</xdr:col>
          <xdr:colOff>0</xdr:colOff>
          <xdr:row>74</xdr:row>
          <xdr:rowOff>266700</xdr:rowOff>
        </xdr:to>
        <xdr:sp macro="" textlink="">
          <xdr:nvSpPr>
            <xdr:cNvPr id="4501" name="Group Box 405" hidden="1">
              <a:extLst>
                <a:ext uri="{63B3BB69-23CF-44E3-9099-C40C66FF867C}">
                  <a14:compatExt spid="_x0000_s4501"/>
                </a:ext>
                <a:ext uri="{FF2B5EF4-FFF2-40B4-BE49-F238E27FC236}">
                  <a16:creationId xmlns:a16="http://schemas.microsoft.com/office/drawing/2014/main" id="{00000000-0008-0000-0400-00009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502" name="Group Box 406" hidden="1">
              <a:extLst>
                <a:ext uri="{63B3BB69-23CF-44E3-9099-C40C66FF867C}">
                  <a14:compatExt spid="_x0000_s4502"/>
                </a:ext>
                <a:ext uri="{FF2B5EF4-FFF2-40B4-BE49-F238E27FC236}">
                  <a16:creationId xmlns:a16="http://schemas.microsoft.com/office/drawing/2014/main" id="{00000000-0008-0000-0400-00009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71</xdr:row>
          <xdr:rowOff>28575</xdr:rowOff>
        </xdr:from>
        <xdr:to>
          <xdr:col>10</xdr:col>
          <xdr:colOff>9525</xdr:colOff>
          <xdr:row>74</xdr:row>
          <xdr:rowOff>266700</xdr:rowOff>
        </xdr:to>
        <xdr:sp macro="" textlink="">
          <xdr:nvSpPr>
            <xdr:cNvPr id="4503" name="Group Box 407" hidden="1">
              <a:extLst>
                <a:ext uri="{63B3BB69-23CF-44E3-9099-C40C66FF867C}">
                  <a14:compatExt spid="_x0000_s4503"/>
                </a:ext>
                <a:ext uri="{FF2B5EF4-FFF2-40B4-BE49-F238E27FC236}">
                  <a16:creationId xmlns:a16="http://schemas.microsoft.com/office/drawing/2014/main" id="{00000000-0008-0000-0400-00009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504" name="Group Box 408" hidden="1">
              <a:extLst>
                <a:ext uri="{63B3BB69-23CF-44E3-9099-C40C66FF867C}">
                  <a14:compatExt spid="_x0000_s4504"/>
                </a:ext>
                <a:ext uri="{FF2B5EF4-FFF2-40B4-BE49-F238E27FC236}">
                  <a16:creationId xmlns:a16="http://schemas.microsoft.com/office/drawing/2014/main" id="{00000000-0008-0000-0400-00009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28575</xdr:rowOff>
        </xdr:from>
        <xdr:to>
          <xdr:col>10</xdr:col>
          <xdr:colOff>0</xdr:colOff>
          <xdr:row>74</xdr:row>
          <xdr:rowOff>266700</xdr:rowOff>
        </xdr:to>
        <xdr:sp macro="" textlink="">
          <xdr:nvSpPr>
            <xdr:cNvPr id="4505" name="Group Box 409" hidden="1">
              <a:extLst>
                <a:ext uri="{63B3BB69-23CF-44E3-9099-C40C66FF867C}">
                  <a14:compatExt spid="_x0000_s4505"/>
                </a:ext>
                <a:ext uri="{FF2B5EF4-FFF2-40B4-BE49-F238E27FC236}">
                  <a16:creationId xmlns:a16="http://schemas.microsoft.com/office/drawing/2014/main" id="{00000000-0008-0000-0400-00009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506" name="Group Box 410" hidden="1">
              <a:extLst>
                <a:ext uri="{63B3BB69-23CF-44E3-9099-C40C66FF867C}">
                  <a14:compatExt spid="_x0000_s4506"/>
                </a:ext>
                <a:ext uri="{FF2B5EF4-FFF2-40B4-BE49-F238E27FC236}">
                  <a16:creationId xmlns:a16="http://schemas.microsoft.com/office/drawing/2014/main" id="{00000000-0008-0000-0400-00009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71</xdr:row>
          <xdr:rowOff>28575</xdr:rowOff>
        </xdr:from>
        <xdr:to>
          <xdr:col>10</xdr:col>
          <xdr:colOff>9525</xdr:colOff>
          <xdr:row>74</xdr:row>
          <xdr:rowOff>266700</xdr:rowOff>
        </xdr:to>
        <xdr:sp macro="" textlink="">
          <xdr:nvSpPr>
            <xdr:cNvPr id="4507" name="Group Box 411" hidden="1">
              <a:extLst>
                <a:ext uri="{63B3BB69-23CF-44E3-9099-C40C66FF867C}">
                  <a14:compatExt spid="_x0000_s4507"/>
                </a:ext>
                <a:ext uri="{FF2B5EF4-FFF2-40B4-BE49-F238E27FC236}">
                  <a16:creationId xmlns:a16="http://schemas.microsoft.com/office/drawing/2014/main" id="{00000000-0008-0000-0400-00009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508" name="Group Box 412" hidden="1">
              <a:extLst>
                <a:ext uri="{63B3BB69-23CF-44E3-9099-C40C66FF867C}">
                  <a14:compatExt spid="_x0000_s4508"/>
                </a:ext>
                <a:ext uri="{FF2B5EF4-FFF2-40B4-BE49-F238E27FC236}">
                  <a16:creationId xmlns:a16="http://schemas.microsoft.com/office/drawing/2014/main" id="{00000000-0008-0000-0400-00009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9525</xdr:rowOff>
        </xdr:from>
        <xdr:to>
          <xdr:col>10</xdr:col>
          <xdr:colOff>0</xdr:colOff>
          <xdr:row>74</xdr:row>
          <xdr:rowOff>266700</xdr:rowOff>
        </xdr:to>
        <xdr:sp macro="" textlink="">
          <xdr:nvSpPr>
            <xdr:cNvPr id="4509" name="Group Box 413" hidden="1">
              <a:extLst>
                <a:ext uri="{63B3BB69-23CF-44E3-9099-C40C66FF867C}">
                  <a14:compatExt spid="_x0000_s4509"/>
                </a:ext>
                <a:ext uri="{FF2B5EF4-FFF2-40B4-BE49-F238E27FC236}">
                  <a16:creationId xmlns:a16="http://schemas.microsoft.com/office/drawing/2014/main" id="{00000000-0008-0000-0400-00009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510" name="Group Box 414" hidden="1">
              <a:extLst>
                <a:ext uri="{63B3BB69-23CF-44E3-9099-C40C66FF867C}">
                  <a14:compatExt spid="_x0000_s4510"/>
                </a:ext>
                <a:ext uri="{FF2B5EF4-FFF2-40B4-BE49-F238E27FC236}">
                  <a16:creationId xmlns:a16="http://schemas.microsoft.com/office/drawing/2014/main" id="{00000000-0008-0000-0400-00009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75</xdr:row>
          <xdr:rowOff>28575</xdr:rowOff>
        </xdr:from>
        <xdr:to>
          <xdr:col>10</xdr:col>
          <xdr:colOff>28575</xdr:colOff>
          <xdr:row>78</xdr:row>
          <xdr:rowOff>266700</xdr:rowOff>
        </xdr:to>
        <xdr:sp macro="" textlink="">
          <xdr:nvSpPr>
            <xdr:cNvPr id="4511" name="Group Box 415" hidden="1">
              <a:extLst>
                <a:ext uri="{63B3BB69-23CF-44E3-9099-C40C66FF867C}">
                  <a14:compatExt spid="_x0000_s4511"/>
                </a:ext>
                <a:ext uri="{FF2B5EF4-FFF2-40B4-BE49-F238E27FC236}">
                  <a16:creationId xmlns:a16="http://schemas.microsoft.com/office/drawing/2014/main" id="{00000000-0008-0000-0400-00009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74</xdr:row>
          <xdr:rowOff>285750</xdr:rowOff>
        </xdr:from>
        <xdr:to>
          <xdr:col>10</xdr:col>
          <xdr:colOff>685800</xdr:colOff>
          <xdr:row>79</xdr:row>
          <xdr:rowOff>0</xdr:rowOff>
        </xdr:to>
        <xdr:sp macro="" textlink="">
          <xdr:nvSpPr>
            <xdr:cNvPr id="4512" name="Group Box 416" hidden="1">
              <a:extLst>
                <a:ext uri="{63B3BB69-23CF-44E3-9099-C40C66FF867C}">
                  <a14:compatExt spid="_x0000_s4512"/>
                </a:ext>
                <a:ext uri="{FF2B5EF4-FFF2-40B4-BE49-F238E27FC236}">
                  <a16:creationId xmlns:a16="http://schemas.microsoft.com/office/drawing/2014/main" id="{00000000-0008-0000-0400-0000A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75</xdr:row>
          <xdr:rowOff>0</xdr:rowOff>
        </xdr:from>
        <xdr:to>
          <xdr:col>10</xdr:col>
          <xdr:colOff>28575</xdr:colOff>
          <xdr:row>78</xdr:row>
          <xdr:rowOff>247650</xdr:rowOff>
        </xdr:to>
        <xdr:sp macro="" textlink="">
          <xdr:nvSpPr>
            <xdr:cNvPr id="4513" name="Group Box 417" hidden="1">
              <a:extLst>
                <a:ext uri="{63B3BB69-23CF-44E3-9099-C40C66FF867C}">
                  <a14:compatExt spid="_x0000_s4513"/>
                </a:ext>
                <a:ext uri="{FF2B5EF4-FFF2-40B4-BE49-F238E27FC236}">
                  <a16:creationId xmlns:a16="http://schemas.microsoft.com/office/drawing/2014/main" id="{00000000-0008-0000-0400-0000A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514" name="Group Box 418" hidden="1">
              <a:extLst>
                <a:ext uri="{63B3BB69-23CF-44E3-9099-C40C66FF867C}">
                  <a14:compatExt spid="_x0000_s4514"/>
                </a:ext>
                <a:ext uri="{FF2B5EF4-FFF2-40B4-BE49-F238E27FC236}">
                  <a16:creationId xmlns:a16="http://schemas.microsoft.com/office/drawing/2014/main" id="{00000000-0008-0000-0400-0000A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28575</xdr:rowOff>
        </xdr:from>
        <xdr:to>
          <xdr:col>10</xdr:col>
          <xdr:colOff>0</xdr:colOff>
          <xdr:row>78</xdr:row>
          <xdr:rowOff>266700</xdr:rowOff>
        </xdr:to>
        <xdr:sp macro="" textlink="">
          <xdr:nvSpPr>
            <xdr:cNvPr id="4515" name="Group Box 419" hidden="1">
              <a:extLst>
                <a:ext uri="{63B3BB69-23CF-44E3-9099-C40C66FF867C}">
                  <a14:compatExt spid="_x0000_s4515"/>
                </a:ext>
                <a:ext uri="{FF2B5EF4-FFF2-40B4-BE49-F238E27FC236}">
                  <a16:creationId xmlns:a16="http://schemas.microsoft.com/office/drawing/2014/main" id="{00000000-0008-0000-0400-0000A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516" name="Group Box 420" hidden="1">
              <a:extLst>
                <a:ext uri="{63B3BB69-23CF-44E3-9099-C40C66FF867C}">
                  <a14:compatExt spid="_x0000_s4516"/>
                </a:ext>
                <a:ext uri="{FF2B5EF4-FFF2-40B4-BE49-F238E27FC236}">
                  <a16:creationId xmlns:a16="http://schemas.microsoft.com/office/drawing/2014/main" id="{00000000-0008-0000-0400-0000A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28575</xdr:rowOff>
        </xdr:from>
        <xdr:to>
          <xdr:col>10</xdr:col>
          <xdr:colOff>9525</xdr:colOff>
          <xdr:row>78</xdr:row>
          <xdr:rowOff>266700</xdr:rowOff>
        </xdr:to>
        <xdr:sp macro="" textlink="">
          <xdr:nvSpPr>
            <xdr:cNvPr id="4517" name="Group Box 421" hidden="1">
              <a:extLst>
                <a:ext uri="{63B3BB69-23CF-44E3-9099-C40C66FF867C}">
                  <a14:compatExt spid="_x0000_s4517"/>
                </a:ext>
                <a:ext uri="{FF2B5EF4-FFF2-40B4-BE49-F238E27FC236}">
                  <a16:creationId xmlns:a16="http://schemas.microsoft.com/office/drawing/2014/main" id="{00000000-0008-0000-0400-0000A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518" name="Group Box 422" hidden="1">
              <a:extLst>
                <a:ext uri="{63B3BB69-23CF-44E3-9099-C40C66FF867C}">
                  <a14:compatExt spid="_x0000_s4518"/>
                </a:ext>
                <a:ext uri="{FF2B5EF4-FFF2-40B4-BE49-F238E27FC236}">
                  <a16:creationId xmlns:a16="http://schemas.microsoft.com/office/drawing/2014/main" id="{00000000-0008-0000-0400-0000A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28575</xdr:rowOff>
        </xdr:from>
        <xdr:to>
          <xdr:col>10</xdr:col>
          <xdr:colOff>0</xdr:colOff>
          <xdr:row>78</xdr:row>
          <xdr:rowOff>266700</xdr:rowOff>
        </xdr:to>
        <xdr:sp macro="" textlink="">
          <xdr:nvSpPr>
            <xdr:cNvPr id="4519" name="Group Box 423" hidden="1">
              <a:extLst>
                <a:ext uri="{63B3BB69-23CF-44E3-9099-C40C66FF867C}">
                  <a14:compatExt spid="_x0000_s4519"/>
                </a:ext>
                <a:ext uri="{FF2B5EF4-FFF2-40B4-BE49-F238E27FC236}">
                  <a16:creationId xmlns:a16="http://schemas.microsoft.com/office/drawing/2014/main" id="{00000000-0008-0000-0400-0000A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520" name="Group Box 424" hidden="1">
              <a:extLst>
                <a:ext uri="{63B3BB69-23CF-44E3-9099-C40C66FF867C}">
                  <a14:compatExt spid="_x0000_s4520"/>
                </a:ext>
                <a:ext uri="{FF2B5EF4-FFF2-40B4-BE49-F238E27FC236}">
                  <a16:creationId xmlns:a16="http://schemas.microsoft.com/office/drawing/2014/main" id="{00000000-0008-0000-0400-0000A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28575</xdr:rowOff>
        </xdr:from>
        <xdr:to>
          <xdr:col>10</xdr:col>
          <xdr:colOff>9525</xdr:colOff>
          <xdr:row>78</xdr:row>
          <xdr:rowOff>266700</xdr:rowOff>
        </xdr:to>
        <xdr:sp macro="" textlink="">
          <xdr:nvSpPr>
            <xdr:cNvPr id="4521" name="Group Box 425" hidden="1">
              <a:extLst>
                <a:ext uri="{63B3BB69-23CF-44E3-9099-C40C66FF867C}">
                  <a14:compatExt spid="_x0000_s4521"/>
                </a:ext>
                <a:ext uri="{FF2B5EF4-FFF2-40B4-BE49-F238E27FC236}">
                  <a16:creationId xmlns:a16="http://schemas.microsoft.com/office/drawing/2014/main" id="{00000000-0008-0000-0400-0000A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522" name="Group Box 426" hidden="1">
              <a:extLst>
                <a:ext uri="{63B3BB69-23CF-44E3-9099-C40C66FF867C}">
                  <a14:compatExt spid="_x0000_s4522"/>
                </a:ext>
                <a:ext uri="{FF2B5EF4-FFF2-40B4-BE49-F238E27FC236}">
                  <a16:creationId xmlns:a16="http://schemas.microsoft.com/office/drawing/2014/main" id="{00000000-0008-0000-0400-0000A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9525</xdr:rowOff>
        </xdr:from>
        <xdr:to>
          <xdr:col>10</xdr:col>
          <xdr:colOff>0</xdr:colOff>
          <xdr:row>78</xdr:row>
          <xdr:rowOff>266700</xdr:rowOff>
        </xdr:to>
        <xdr:sp macro="" textlink="">
          <xdr:nvSpPr>
            <xdr:cNvPr id="4523" name="Group Box 427" hidden="1">
              <a:extLst>
                <a:ext uri="{63B3BB69-23CF-44E3-9099-C40C66FF867C}">
                  <a14:compatExt spid="_x0000_s4523"/>
                </a:ext>
                <a:ext uri="{FF2B5EF4-FFF2-40B4-BE49-F238E27FC236}">
                  <a16:creationId xmlns:a16="http://schemas.microsoft.com/office/drawing/2014/main" id="{00000000-0008-0000-0400-0000A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24" name="Group Box 428" hidden="1">
              <a:extLst>
                <a:ext uri="{63B3BB69-23CF-44E3-9099-C40C66FF867C}">
                  <a14:compatExt spid="_x0000_s4524"/>
                </a:ext>
                <a:ext uri="{FF2B5EF4-FFF2-40B4-BE49-F238E27FC236}">
                  <a16:creationId xmlns:a16="http://schemas.microsoft.com/office/drawing/2014/main" id="{00000000-0008-0000-0400-0000A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25" name="Group Box 429" hidden="1">
              <a:extLst>
                <a:ext uri="{63B3BB69-23CF-44E3-9099-C40C66FF867C}">
                  <a14:compatExt spid="_x0000_s4525"/>
                </a:ext>
                <a:ext uri="{FF2B5EF4-FFF2-40B4-BE49-F238E27FC236}">
                  <a16:creationId xmlns:a16="http://schemas.microsoft.com/office/drawing/2014/main" id="{00000000-0008-0000-0400-0000A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78</xdr:row>
          <xdr:rowOff>266700</xdr:rowOff>
        </xdr:from>
        <xdr:to>
          <xdr:col>10</xdr:col>
          <xdr:colOff>9525</xdr:colOff>
          <xdr:row>82</xdr:row>
          <xdr:rowOff>228600</xdr:rowOff>
        </xdr:to>
        <xdr:sp macro="" textlink="">
          <xdr:nvSpPr>
            <xdr:cNvPr id="4526" name="Group Box 430" hidden="1">
              <a:extLst>
                <a:ext uri="{63B3BB69-23CF-44E3-9099-C40C66FF867C}">
                  <a14:compatExt spid="_x0000_s4526"/>
                </a:ext>
                <a:ext uri="{FF2B5EF4-FFF2-40B4-BE49-F238E27FC236}">
                  <a16:creationId xmlns:a16="http://schemas.microsoft.com/office/drawing/2014/main" id="{00000000-0008-0000-0400-0000A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82</xdr:row>
          <xdr:rowOff>266700</xdr:rowOff>
        </xdr:from>
        <xdr:to>
          <xdr:col>10</xdr:col>
          <xdr:colOff>0</xdr:colOff>
          <xdr:row>86</xdr:row>
          <xdr:rowOff>228600</xdr:rowOff>
        </xdr:to>
        <xdr:sp macro="" textlink="">
          <xdr:nvSpPr>
            <xdr:cNvPr id="4527" name="Group Box 431" hidden="1">
              <a:extLst>
                <a:ext uri="{63B3BB69-23CF-44E3-9099-C40C66FF867C}">
                  <a14:compatExt spid="_x0000_s4527"/>
                </a:ext>
                <a:ext uri="{FF2B5EF4-FFF2-40B4-BE49-F238E27FC236}">
                  <a16:creationId xmlns:a16="http://schemas.microsoft.com/office/drawing/2014/main" id="{00000000-0008-0000-0400-0000A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28" name="Group Box 432" hidden="1">
              <a:extLst>
                <a:ext uri="{63B3BB69-23CF-44E3-9099-C40C66FF867C}">
                  <a14:compatExt spid="_x0000_s4528"/>
                </a:ext>
                <a:ext uri="{FF2B5EF4-FFF2-40B4-BE49-F238E27FC236}">
                  <a16:creationId xmlns:a16="http://schemas.microsoft.com/office/drawing/2014/main" id="{00000000-0008-0000-0400-0000B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29" name="Group Box 433" hidden="1">
              <a:extLst>
                <a:ext uri="{63B3BB69-23CF-44E3-9099-C40C66FF867C}">
                  <a14:compatExt spid="_x0000_s4529"/>
                </a:ext>
                <a:ext uri="{FF2B5EF4-FFF2-40B4-BE49-F238E27FC236}">
                  <a16:creationId xmlns:a16="http://schemas.microsoft.com/office/drawing/2014/main" id="{00000000-0008-0000-0400-0000B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83</xdr:row>
          <xdr:rowOff>9525</xdr:rowOff>
        </xdr:from>
        <xdr:to>
          <xdr:col>10</xdr:col>
          <xdr:colOff>9525</xdr:colOff>
          <xdr:row>86</xdr:row>
          <xdr:rowOff>266700</xdr:rowOff>
        </xdr:to>
        <xdr:sp macro="" textlink="">
          <xdr:nvSpPr>
            <xdr:cNvPr id="4530" name="Group Box 434" hidden="1">
              <a:extLst>
                <a:ext uri="{63B3BB69-23CF-44E3-9099-C40C66FF867C}">
                  <a14:compatExt spid="_x0000_s4530"/>
                </a:ext>
                <a:ext uri="{FF2B5EF4-FFF2-40B4-BE49-F238E27FC236}">
                  <a16:creationId xmlns:a16="http://schemas.microsoft.com/office/drawing/2014/main" id="{00000000-0008-0000-0400-0000B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79</xdr:row>
          <xdr:rowOff>28575</xdr:rowOff>
        </xdr:from>
        <xdr:to>
          <xdr:col>10</xdr:col>
          <xdr:colOff>28575</xdr:colOff>
          <xdr:row>82</xdr:row>
          <xdr:rowOff>266700</xdr:rowOff>
        </xdr:to>
        <xdr:sp macro="" textlink="">
          <xdr:nvSpPr>
            <xdr:cNvPr id="4531" name="Group Box 435" hidden="1">
              <a:extLst>
                <a:ext uri="{63B3BB69-23CF-44E3-9099-C40C66FF867C}">
                  <a14:compatExt spid="_x0000_s4531"/>
                </a:ext>
                <a:ext uri="{FF2B5EF4-FFF2-40B4-BE49-F238E27FC236}">
                  <a16:creationId xmlns:a16="http://schemas.microsoft.com/office/drawing/2014/main" id="{00000000-0008-0000-0400-0000B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78</xdr:row>
          <xdr:rowOff>285750</xdr:rowOff>
        </xdr:from>
        <xdr:to>
          <xdr:col>10</xdr:col>
          <xdr:colOff>685800</xdr:colOff>
          <xdr:row>83</xdr:row>
          <xdr:rowOff>0</xdr:rowOff>
        </xdr:to>
        <xdr:sp macro="" textlink="">
          <xdr:nvSpPr>
            <xdr:cNvPr id="4532" name="Group Box 436" hidden="1">
              <a:extLst>
                <a:ext uri="{63B3BB69-23CF-44E3-9099-C40C66FF867C}">
                  <a14:compatExt spid="_x0000_s4532"/>
                </a:ext>
                <a:ext uri="{FF2B5EF4-FFF2-40B4-BE49-F238E27FC236}">
                  <a16:creationId xmlns:a16="http://schemas.microsoft.com/office/drawing/2014/main" id="{00000000-0008-0000-0400-0000B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79</xdr:row>
          <xdr:rowOff>0</xdr:rowOff>
        </xdr:from>
        <xdr:to>
          <xdr:col>10</xdr:col>
          <xdr:colOff>28575</xdr:colOff>
          <xdr:row>82</xdr:row>
          <xdr:rowOff>247650</xdr:rowOff>
        </xdr:to>
        <xdr:sp macro="" textlink="">
          <xdr:nvSpPr>
            <xdr:cNvPr id="4533" name="Group Box 437" hidden="1">
              <a:extLst>
                <a:ext uri="{63B3BB69-23CF-44E3-9099-C40C66FF867C}">
                  <a14:compatExt spid="_x0000_s4533"/>
                </a:ext>
                <a:ext uri="{FF2B5EF4-FFF2-40B4-BE49-F238E27FC236}">
                  <a16:creationId xmlns:a16="http://schemas.microsoft.com/office/drawing/2014/main" id="{00000000-0008-0000-0400-0000B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34" name="Group Box 438" hidden="1">
              <a:extLst>
                <a:ext uri="{63B3BB69-23CF-44E3-9099-C40C66FF867C}">
                  <a14:compatExt spid="_x0000_s4534"/>
                </a:ext>
                <a:ext uri="{FF2B5EF4-FFF2-40B4-BE49-F238E27FC236}">
                  <a16:creationId xmlns:a16="http://schemas.microsoft.com/office/drawing/2014/main" id="{00000000-0008-0000-0400-0000B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28575</xdr:rowOff>
        </xdr:from>
        <xdr:to>
          <xdr:col>10</xdr:col>
          <xdr:colOff>0</xdr:colOff>
          <xdr:row>82</xdr:row>
          <xdr:rowOff>266700</xdr:rowOff>
        </xdr:to>
        <xdr:sp macro="" textlink="">
          <xdr:nvSpPr>
            <xdr:cNvPr id="4535" name="Group Box 439" hidden="1">
              <a:extLst>
                <a:ext uri="{63B3BB69-23CF-44E3-9099-C40C66FF867C}">
                  <a14:compatExt spid="_x0000_s4535"/>
                </a:ext>
                <a:ext uri="{FF2B5EF4-FFF2-40B4-BE49-F238E27FC236}">
                  <a16:creationId xmlns:a16="http://schemas.microsoft.com/office/drawing/2014/main" id="{00000000-0008-0000-0400-0000B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36" name="Group Box 440" hidden="1">
              <a:extLst>
                <a:ext uri="{63B3BB69-23CF-44E3-9099-C40C66FF867C}">
                  <a14:compatExt spid="_x0000_s4536"/>
                </a:ext>
                <a:ext uri="{FF2B5EF4-FFF2-40B4-BE49-F238E27FC236}">
                  <a16:creationId xmlns:a16="http://schemas.microsoft.com/office/drawing/2014/main" id="{00000000-0008-0000-0400-0000B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79</xdr:row>
          <xdr:rowOff>28575</xdr:rowOff>
        </xdr:from>
        <xdr:to>
          <xdr:col>10</xdr:col>
          <xdr:colOff>9525</xdr:colOff>
          <xdr:row>82</xdr:row>
          <xdr:rowOff>266700</xdr:rowOff>
        </xdr:to>
        <xdr:sp macro="" textlink="">
          <xdr:nvSpPr>
            <xdr:cNvPr id="4537" name="Group Box 441" hidden="1">
              <a:extLst>
                <a:ext uri="{63B3BB69-23CF-44E3-9099-C40C66FF867C}">
                  <a14:compatExt spid="_x0000_s4537"/>
                </a:ext>
                <a:ext uri="{FF2B5EF4-FFF2-40B4-BE49-F238E27FC236}">
                  <a16:creationId xmlns:a16="http://schemas.microsoft.com/office/drawing/2014/main" id="{00000000-0008-0000-0400-0000B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38" name="Group Box 442" hidden="1">
              <a:extLst>
                <a:ext uri="{63B3BB69-23CF-44E3-9099-C40C66FF867C}">
                  <a14:compatExt spid="_x0000_s4538"/>
                </a:ext>
                <a:ext uri="{FF2B5EF4-FFF2-40B4-BE49-F238E27FC236}">
                  <a16:creationId xmlns:a16="http://schemas.microsoft.com/office/drawing/2014/main" id="{00000000-0008-0000-0400-0000B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28575</xdr:rowOff>
        </xdr:from>
        <xdr:to>
          <xdr:col>10</xdr:col>
          <xdr:colOff>0</xdr:colOff>
          <xdr:row>82</xdr:row>
          <xdr:rowOff>266700</xdr:rowOff>
        </xdr:to>
        <xdr:sp macro="" textlink="">
          <xdr:nvSpPr>
            <xdr:cNvPr id="4539" name="Group Box 443" hidden="1">
              <a:extLst>
                <a:ext uri="{63B3BB69-23CF-44E3-9099-C40C66FF867C}">
                  <a14:compatExt spid="_x0000_s4539"/>
                </a:ext>
                <a:ext uri="{FF2B5EF4-FFF2-40B4-BE49-F238E27FC236}">
                  <a16:creationId xmlns:a16="http://schemas.microsoft.com/office/drawing/2014/main" id="{00000000-0008-0000-0400-0000B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40" name="Group Box 444" hidden="1">
              <a:extLst>
                <a:ext uri="{63B3BB69-23CF-44E3-9099-C40C66FF867C}">
                  <a14:compatExt spid="_x0000_s4540"/>
                </a:ext>
                <a:ext uri="{FF2B5EF4-FFF2-40B4-BE49-F238E27FC236}">
                  <a16:creationId xmlns:a16="http://schemas.microsoft.com/office/drawing/2014/main" id="{00000000-0008-0000-0400-0000B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79</xdr:row>
          <xdr:rowOff>28575</xdr:rowOff>
        </xdr:from>
        <xdr:to>
          <xdr:col>10</xdr:col>
          <xdr:colOff>9525</xdr:colOff>
          <xdr:row>82</xdr:row>
          <xdr:rowOff>266700</xdr:rowOff>
        </xdr:to>
        <xdr:sp macro="" textlink="">
          <xdr:nvSpPr>
            <xdr:cNvPr id="4541" name="Group Box 445" hidden="1">
              <a:extLst>
                <a:ext uri="{63B3BB69-23CF-44E3-9099-C40C66FF867C}">
                  <a14:compatExt spid="_x0000_s4541"/>
                </a:ext>
                <a:ext uri="{FF2B5EF4-FFF2-40B4-BE49-F238E27FC236}">
                  <a16:creationId xmlns:a16="http://schemas.microsoft.com/office/drawing/2014/main" id="{00000000-0008-0000-0400-0000B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42" name="Group Box 446" hidden="1">
              <a:extLst>
                <a:ext uri="{63B3BB69-23CF-44E3-9099-C40C66FF867C}">
                  <a14:compatExt spid="_x0000_s4542"/>
                </a:ext>
                <a:ext uri="{FF2B5EF4-FFF2-40B4-BE49-F238E27FC236}">
                  <a16:creationId xmlns:a16="http://schemas.microsoft.com/office/drawing/2014/main" id="{00000000-0008-0000-0400-0000B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9525</xdr:rowOff>
        </xdr:from>
        <xdr:to>
          <xdr:col>10</xdr:col>
          <xdr:colOff>0</xdr:colOff>
          <xdr:row>82</xdr:row>
          <xdr:rowOff>266700</xdr:rowOff>
        </xdr:to>
        <xdr:sp macro="" textlink="">
          <xdr:nvSpPr>
            <xdr:cNvPr id="4543" name="Group Box 447" hidden="1">
              <a:extLst>
                <a:ext uri="{63B3BB69-23CF-44E3-9099-C40C66FF867C}">
                  <a14:compatExt spid="_x0000_s4543"/>
                </a:ext>
                <a:ext uri="{FF2B5EF4-FFF2-40B4-BE49-F238E27FC236}">
                  <a16:creationId xmlns:a16="http://schemas.microsoft.com/office/drawing/2014/main" id="{00000000-0008-0000-0400-0000B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44" name="Group Box 448" hidden="1">
              <a:extLst>
                <a:ext uri="{63B3BB69-23CF-44E3-9099-C40C66FF867C}">
                  <a14:compatExt spid="_x0000_s4544"/>
                </a:ext>
                <a:ext uri="{FF2B5EF4-FFF2-40B4-BE49-F238E27FC236}">
                  <a16:creationId xmlns:a16="http://schemas.microsoft.com/office/drawing/2014/main" id="{00000000-0008-0000-0400-0000C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83</xdr:row>
          <xdr:rowOff>28575</xdr:rowOff>
        </xdr:from>
        <xdr:to>
          <xdr:col>10</xdr:col>
          <xdr:colOff>28575</xdr:colOff>
          <xdr:row>86</xdr:row>
          <xdr:rowOff>266700</xdr:rowOff>
        </xdr:to>
        <xdr:sp macro="" textlink="">
          <xdr:nvSpPr>
            <xdr:cNvPr id="4545" name="Group Box 449" hidden="1">
              <a:extLst>
                <a:ext uri="{63B3BB69-23CF-44E3-9099-C40C66FF867C}">
                  <a14:compatExt spid="_x0000_s4545"/>
                </a:ext>
                <a:ext uri="{FF2B5EF4-FFF2-40B4-BE49-F238E27FC236}">
                  <a16:creationId xmlns:a16="http://schemas.microsoft.com/office/drawing/2014/main" id="{00000000-0008-0000-0400-0000C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82</xdr:row>
          <xdr:rowOff>285750</xdr:rowOff>
        </xdr:from>
        <xdr:to>
          <xdr:col>10</xdr:col>
          <xdr:colOff>685800</xdr:colOff>
          <xdr:row>87</xdr:row>
          <xdr:rowOff>0</xdr:rowOff>
        </xdr:to>
        <xdr:sp macro="" textlink="">
          <xdr:nvSpPr>
            <xdr:cNvPr id="4546" name="Group Box 450" hidden="1">
              <a:extLst>
                <a:ext uri="{63B3BB69-23CF-44E3-9099-C40C66FF867C}">
                  <a14:compatExt spid="_x0000_s4546"/>
                </a:ext>
                <a:ext uri="{FF2B5EF4-FFF2-40B4-BE49-F238E27FC236}">
                  <a16:creationId xmlns:a16="http://schemas.microsoft.com/office/drawing/2014/main" id="{00000000-0008-0000-0400-0000C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83</xdr:row>
          <xdr:rowOff>0</xdr:rowOff>
        </xdr:from>
        <xdr:to>
          <xdr:col>10</xdr:col>
          <xdr:colOff>28575</xdr:colOff>
          <xdr:row>86</xdr:row>
          <xdr:rowOff>247650</xdr:rowOff>
        </xdr:to>
        <xdr:sp macro="" textlink="">
          <xdr:nvSpPr>
            <xdr:cNvPr id="4547" name="Group Box 451" hidden="1">
              <a:extLst>
                <a:ext uri="{63B3BB69-23CF-44E3-9099-C40C66FF867C}">
                  <a14:compatExt spid="_x0000_s4547"/>
                </a:ext>
                <a:ext uri="{FF2B5EF4-FFF2-40B4-BE49-F238E27FC236}">
                  <a16:creationId xmlns:a16="http://schemas.microsoft.com/office/drawing/2014/main" id="{00000000-0008-0000-0400-0000C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48" name="Group Box 452" hidden="1">
              <a:extLst>
                <a:ext uri="{63B3BB69-23CF-44E3-9099-C40C66FF867C}">
                  <a14:compatExt spid="_x0000_s4548"/>
                </a:ext>
                <a:ext uri="{FF2B5EF4-FFF2-40B4-BE49-F238E27FC236}">
                  <a16:creationId xmlns:a16="http://schemas.microsoft.com/office/drawing/2014/main" id="{00000000-0008-0000-0400-0000C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28575</xdr:rowOff>
        </xdr:from>
        <xdr:to>
          <xdr:col>10</xdr:col>
          <xdr:colOff>0</xdr:colOff>
          <xdr:row>86</xdr:row>
          <xdr:rowOff>266700</xdr:rowOff>
        </xdr:to>
        <xdr:sp macro="" textlink="">
          <xdr:nvSpPr>
            <xdr:cNvPr id="4549" name="Group Box 453" hidden="1">
              <a:extLst>
                <a:ext uri="{63B3BB69-23CF-44E3-9099-C40C66FF867C}">
                  <a14:compatExt spid="_x0000_s4549"/>
                </a:ext>
                <a:ext uri="{FF2B5EF4-FFF2-40B4-BE49-F238E27FC236}">
                  <a16:creationId xmlns:a16="http://schemas.microsoft.com/office/drawing/2014/main" id="{00000000-0008-0000-0400-0000C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50" name="Group Box 454" hidden="1">
              <a:extLst>
                <a:ext uri="{63B3BB69-23CF-44E3-9099-C40C66FF867C}">
                  <a14:compatExt spid="_x0000_s4550"/>
                </a:ext>
                <a:ext uri="{FF2B5EF4-FFF2-40B4-BE49-F238E27FC236}">
                  <a16:creationId xmlns:a16="http://schemas.microsoft.com/office/drawing/2014/main" id="{00000000-0008-0000-0400-0000C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83</xdr:row>
          <xdr:rowOff>28575</xdr:rowOff>
        </xdr:from>
        <xdr:to>
          <xdr:col>10</xdr:col>
          <xdr:colOff>9525</xdr:colOff>
          <xdr:row>86</xdr:row>
          <xdr:rowOff>266700</xdr:rowOff>
        </xdr:to>
        <xdr:sp macro="" textlink="">
          <xdr:nvSpPr>
            <xdr:cNvPr id="4551" name="Group Box 455" hidden="1">
              <a:extLst>
                <a:ext uri="{63B3BB69-23CF-44E3-9099-C40C66FF867C}">
                  <a14:compatExt spid="_x0000_s4551"/>
                </a:ext>
                <a:ext uri="{FF2B5EF4-FFF2-40B4-BE49-F238E27FC236}">
                  <a16:creationId xmlns:a16="http://schemas.microsoft.com/office/drawing/2014/main" id="{00000000-0008-0000-0400-0000C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52" name="Group Box 456" hidden="1">
              <a:extLst>
                <a:ext uri="{63B3BB69-23CF-44E3-9099-C40C66FF867C}">
                  <a14:compatExt spid="_x0000_s4552"/>
                </a:ext>
                <a:ext uri="{FF2B5EF4-FFF2-40B4-BE49-F238E27FC236}">
                  <a16:creationId xmlns:a16="http://schemas.microsoft.com/office/drawing/2014/main" id="{00000000-0008-0000-0400-0000C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28575</xdr:rowOff>
        </xdr:from>
        <xdr:to>
          <xdr:col>10</xdr:col>
          <xdr:colOff>0</xdr:colOff>
          <xdr:row>86</xdr:row>
          <xdr:rowOff>266700</xdr:rowOff>
        </xdr:to>
        <xdr:sp macro="" textlink="">
          <xdr:nvSpPr>
            <xdr:cNvPr id="4553" name="Group Box 457" hidden="1">
              <a:extLst>
                <a:ext uri="{63B3BB69-23CF-44E3-9099-C40C66FF867C}">
                  <a14:compatExt spid="_x0000_s4553"/>
                </a:ext>
                <a:ext uri="{FF2B5EF4-FFF2-40B4-BE49-F238E27FC236}">
                  <a16:creationId xmlns:a16="http://schemas.microsoft.com/office/drawing/2014/main" id="{00000000-0008-0000-0400-0000C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54" name="Group Box 458" hidden="1">
              <a:extLst>
                <a:ext uri="{63B3BB69-23CF-44E3-9099-C40C66FF867C}">
                  <a14:compatExt spid="_x0000_s4554"/>
                </a:ext>
                <a:ext uri="{FF2B5EF4-FFF2-40B4-BE49-F238E27FC236}">
                  <a16:creationId xmlns:a16="http://schemas.microsoft.com/office/drawing/2014/main" id="{00000000-0008-0000-0400-0000C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83</xdr:row>
          <xdr:rowOff>28575</xdr:rowOff>
        </xdr:from>
        <xdr:to>
          <xdr:col>10</xdr:col>
          <xdr:colOff>9525</xdr:colOff>
          <xdr:row>86</xdr:row>
          <xdr:rowOff>266700</xdr:rowOff>
        </xdr:to>
        <xdr:sp macro="" textlink="">
          <xdr:nvSpPr>
            <xdr:cNvPr id="4555" name="Group Box 459" hidden="1">
              <a:extLst>
                <a:ext uri="{63B3BB69-23CF-44E3-9099-C40C66FF867C}">
                  <a14:compatExt spid="_x0000_s4555"/>
                </a:ext>
                <a:ext uri="{FF2B5EF4-FFF2-40B4-BE49-F238E27FC236}">
                  <a16:creationId xmlns:a16="http://schemas.microsoft.com/office/drawing/2014/main" id="{00000000-0008-0000-0400-0000C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56" name="Group Box 460" hidden="1">
              <a:extLst>
                <a:ext uri="{63B3BB69-23CF-44E3-9099-C40C66FF867C}">
                  <a14:compatExt spid="_x0000_s4556"/>
                </a:ext>
                <a:ext uri="{FF2B5EF4-FFF2-40B4-BE49-F238E27FC236}">
                  <a16:creationId xmlns:a16="http://schemas.microsoft.com/office/drawing/2014/main" id="{00000000-0008-0000-0400-0000C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9525</xdr:rowOff>
        </xdr:from>
        <xdr:to>
          <xdr:col>10</xdr:col>
          <xdr:colOff>0</xdr:colOff>
          <xdr:row>86</xdr:row>
          <xdr:rowOff>266700</xdr:rowOff>
        </xdr:to>
        <xdr:sp macro="" textlink="">
          <xdr:nvSpPr>
            <xdr:cNvPr id="4557" name="Group Box 461" hidden="1">
              <a:extLst>
                <a:ext uri="{63B3BB69-23CF-44E3-9099-C40C66FF867C}">
                  <a14:compatExt spid="_x0000_s4557"/>
                </a:ext>
                <a:ext uri="{FF2B5EF4-FFF2-40B4-BE49-F238E27FC236}">
                  <a16:creationId xmlns:a16="http://schemas.microsoft.com/office/drawing/2014/main" id="{00000000-0008-0000-0400-0000C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285750</xdr:rowOff>
        </xdr:from>
        <xdr:to>
          <xdr:col>8</xdr:col>
          <xdr:colOff>685800</xdr:colOff>
          <xdr:row>70</xdr:row>
          <xdr:rowOff>266700</xdr:rowOff>
        </xdr:to>
        <xdr:sp macro="" textlink="">
          <xdr:nvSpPr>
            <xdr:cNvPr id="4558" name="Group Box 462" hidden="1">
              <a:extLst>
                <a:ext uri="{63B3BB69-23CF-44E3-9099-C40C66FF867C}">
                  <a14:compatExt spid="_x0000_s4558"/>
                </a:ext>
                <a:ext uri="{FF2B5EF4-FFF2-40B4-BE49-F238E27FC236}">
                  <a16:creationId xmlns:a16="http://schemas.microsoft.com/office/drawing/2014/main" id="{00000000-0008-0000-0400-0000C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59" name="Group Box 463" hidden="1">
              <a:extLst>
                <a:ext uri="{63B3BB69-23CF-44E3-9099-C40C66FF867C}">
                  <a14:compatExt spid="_x0000_s4559"/>
                </a:ext>
                <a:ext uri="{FF2B5EF4-FFF2-40B4-BE49-F238E27FC236}">
                  <a16:creationId xmlns:a16="http://schemas.microsoft.com/office/drawing/2014/main" id="{00000000-0008-0000-0400-0000C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560" name="Group Box 464" hidden="1">
              <a:extLst>
                <a:ext uri="{63B3BB69-23CF-44E3-9099-C40C66FF867C}">
                  <a14:compatExt spid="_x0000_s4560"/>
                </a:ext>
                <a:ext uri="{FF2B5EF4-FFF2-40B4-BE49-F238E27FC236}">
                  <a16:creationId xmlns:a16="http://schemas.microsoft.com/office/drawing/2014/main" id="{00000000-0008-0000-0400-0000D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28575</xdr:rowOff>
        </xdr:from>
        <xdr:to>
          <xdr:col>8</xdr:col>
          <xdr:colOff>9525</xdr:colOff>
          <xdr:row>78</xdr:row>
          <xdr:rowOff>266700</xdr:rowOff>
        </xdr:to>
        <xdr:sp macro="" textlink="">
          <xdr:nvSpPr>
            <xdr:cNvPr id="4561" name="Group Box 465" hidden="1">
              <a:extLst>
                <a:ext uri="{63B3BB69-23CF-44E3-9099-C40C66FF867C}">
                  <a14:compatExt spid="_x0000_s4561"/>
                </a:ext>
                <a:ext uri="{FF2B5EF4-FFF2-40B4-BE49-F238E27FC236}">
                  <a16:creationId xmlns:a16="http://schemas.microsoft.com/office/drawing/2014/main" id="{00000000-0008-0000-0400-0000D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28575</xdr:rowOff>
        </xdr:from>
        <xdr:to>
          <xdr:col>8</xdr:col>
          <xdr:colOff>28575</xdr:colOff>
          <xdr:row>74</xdr:row>
          <xdr:rowOff>266700</xdr:rowOff>
        </xdr:to>
        <xdr:sp macro="" textlink="">
          <xdr:nvSpPr>
            <xdr:cNvPr id="4562" name="Group Box 466" hidden="1">
              <a:extLst>
                <a:ext uri="{63B3BB69-23CF-44E3-9099-C40C66FF867C}">
                  <a14:compatExt spid="_x0000_s4562"/>
                </a:ext>
                <a:ext uri="{FF2B5EF4-FFF2-40B4-BE49-F238E27FC236}">
                  <a16:creationId xmlns:a16="http://schemas.microsoft.com/office/drawing/2014/main" id="{00000000-0008-0000-0400-0000D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9525</xdr:rowOff>
        </xdr:from>
        <xdr:to>
          <xdr:col>8</xdr:col>
          <xdr:colOff>76200</xdr:colOff>
          <xdr:row>71</xdr:row>
          <xdr:rowOff>38100</xdr:rowOff>
        </xdr:to>
        <xdr:sp macro="" textlink="">
          <xdr:nvSpPr>
            <xdr:cNvPr id="4563" name="Group Box 467" hidden="1">
              <a:extLst>
                <a:ext uri="{63B3BB69-23CF-44E3-9099-C40C66FF867C}">
                  <a14:compatExt spid="_x0000_s4563"/>
                </a:ext>
                <a:ext uri="{FF2B5EF4-FFF2-40B4-BE49-F238E27FC236}">
                  <a16:creationId xmlns:a16="http://schemas.microsoft.com/office/drawing/2014/main" id="{00000000-0008-0000-0400-0000D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64" name="Group Box 468" hidden="1">
              <a:extLst>
                <a:ext uri="{63B3BB69-23CF-44E3-9099-C40C66FF867C}">
                  <a14:compatExt spid="_x0000_s4564"/>
                </a:ext>
                <a:ext uri="{FF2B5EF4-FFF2-40B4-BE49-F238E27FC236}">
                  <a16:creationId xmlns:a16="http://schemas.microsoft.com/office/drawing/2014/main" id="{00000000-0008-0000-0400-0000D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38100</xdr:rowOff>
        </xdr:from>
        <xdr:to>
          <xdr:col>8</xdr:col>
          <xdr:colOff>28575</xdr:colOff>
          <xdr:row>70</xdr:row>
          <xdr:rowOff>266700</xdr:rowOff>
        </xdr:to>
        <xdr:sp macro="" textlink="">
          <xdr:nvSpPr>
            <xdr:cNvPr id="4565" name="Group Box 469" hidden="1">
              <a:extLst>
                <a:ext uri="{63B3BB69-23CF-44E3-9099-C40C66FF867C}">
                  <a14:compatExt spid="_x0000_s4565"/>
                </a:ext>
                <a:ext uri="{FF2B5EF4-FFF2-40B4-BE49-F238E27FC236}">
                  <a16:creationId xmlns:a16="http://schemas.microsoft.com/office/drawing/2014/main" id="{00000000-0008-0000-0400-0000D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66" name="Group Box 470" hidden="1">
              <a:extLst>
                <a:ext uri="{63B3BB69-23CF-44E3-9099-C40C66FF867C}">
                  <a14:compatExt spid="_x0000_s4566"/>
                </a:ext>
                <a:ext uri="{FF2B5EF4-FFF2-40B4-BE49-F238E27FC236}">
                  <a16:creationId xmlns:a16="http://schemas.microsoft.com/office/drawing/2014/main" id="{00000000-0008-0000-0400-0000D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28575</xdr:rowOff>
        </xdr:from>
        <xdr:to>
          <xdr:col>8</xdr:col>
          <xdr:colOff>9525</xdr:colOff>
          <xdr:row>70</xdr:row>
          <xdr:rowOff>266700</xdr:rowOff>
        </xdr:to>
        <xdr:sp macro="" textlink="">
          <xdr:nvSpPr>
            <xdr:cNvPr id="4567" name="Group Box 471" hidden="1">
              <a:extLst>
                <a:ext uri="{63B3BB69-23CF-44E3-9099-C40C66FF867C}">
                  <a14:compatExt spid="_x0000_s4567"/>
                </a:ext>
                <a:ext uri="{FF2B5EF4-FFF2-40B4-BE49-F238E27FC236}">
                  <a16:creationId xmlns:a16="http://schemas.microsoft.com/office/drawing/2014/main" id="{00000000-0008-0000-0400-0000D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68" name="Group Box 472" hidden="1">
              <a:extLst>
                <a:ext uri="{63B3BB69-23CF-44E3-9099-C40C66FF867C}">
                  <a14:compatExt spid="_x0000_s4568"/>
                </a:ext>
                <a:ext uri="{FF2B5EF4-FFF2-40B4-BE49-F238E27FC236}">
                  <a16:creationId xmlns:a16="http://schemas.microsoft.com/office/drawing/2014/main" id="{00000000-0008-0000-0400-0000D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38100</xdr:rowOff>
        </xdr:from>
        <xdr:to>
          <xdr:col>8</xdr:col>
          <xdr:colOff>28575</xdr:colOff>
          <xdr:row>70</xdr:row>
          <xdr:rowOff>266700</xdr:rowOff>
        </xdr:to>
        <xdr:sp macro="" textlink="">
          <xdr:nvSpPr>
            <xdr:cNvPr id="4569" name="Group Box 473" hidden="1">
              <a:extLst>
                <a:ext uri="{63B3BB69-23CF-44E3-9099-C40C66FF867C}">
                  <a14:compatExt spid="_x0000_s4569"/>
                </a:ext>
                <a:ext uri="{FF2B5EF4-FFF2-40B4-BE49-F238E27FC236}">
                  <a16:creationId xmlns:a16="http://schemas.microsoft.com/office/drawing/2014/main" id="{00000000-0008-0000-0400-0000D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70" name="Group Box 474" hidden="1">
              <a:extLst>
                <a:ext uri="{63B3BB69-23CF-44E3-9099-C40C66FF867C}">
                  <a14:compatExt spid="_x0000_s4570"/>
                </a:ext>
                <a:ext uri="{FF2B5EF4-FFF2-40B4-BE49-F238E27FC236}">
                  <a16:creationId xmlns:a16="http://schemas.microsoft.com/office/drawing/2014/main" id="{00000000-0008-0000-0400-0000D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28575</xdr:rowOff>
        </xdr:from>
        <xdr:to>
          <xdr:col>8</xdr:col>
          <xdr:colOff>9525</xdr:colOff>
          <xdr:row>70</xdr:row>
          <xdr:rowOff>266700</xdr:rowOff>
        </xdr:to>
        <xdr:sp macro="" textlink="">
          <xdr:nvSpPr>
            <xdr:cNvPr id="4571" name="Group Box 475" hidden="1">
              <a:extLst>
                <a:ext uri="{63B3BB69-23CF-44E3-9099-C40C66FF867C}">
                  <a14:compatExt spid="_x0000_s4571"/>
                </a:ext>
                <a:ext uri="{FF2B5EF4-FFF2-40B4-BE49-F238E27FC236}">
                  <a16:creationId xmlns:a16="http://schemas.microsoft.com/office/drawing/2014/main" id="{00000000-0008-0000-0400-0000D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72" name="Group Box 476" hidden="1">
              <a:extLst>
                <a:ext uri="{63B3BB69-23CF-44E3-9099-C40C66FF867C}">
                  <a14:compatExt spid="_x0000_s4572"/>
                </a:ext>
                <a:ext uri="{FF2B5EF4-FFF2-40B4-BE49-F238E27FC236}">
                  <a16:creationId xmlns:a16="http://schemas.microsoft.com/office/drawing/2014/main" id="{00000000-0008-0000-0400-0000D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28575</xdr:rowOff>
        </xdr:from>
        <xdr:to>
          <xdr:col>8</xdr:col>
          <xdr:colOff>9525</xdr:colOff>
          <xdr:row>70</xdr:row>
          <xdr:rowOff>266700</xdr:rowOff>
        </xdr:to>
        <xdr:sp macro="" textlink="">
          <xdr:nvSpPr>
            <xdr:cNvPr id="4573" name="Group Box 477" hidden="1">
              <a:extLst>
                <a:ext uri="{63B3BB69-23CF-44E3-9099-C40C66FF867C}">
                  <a14:compatExt spid="_x0000_s4573"/>
                </a:ext>
                <a:ext uri="{FF2B5EF4-FFF2-40B4-BE49-F238E27FC236}">
                  <a16:creationId xmlns:a16="http://schemas.microsoft.com/office/drawing/2014/main" id="{00000000-0008-0000-0400-0000D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74" name="Group Box 478" hidden="1">
              <a:extLst>
                <a:ext uri="{63B3BB69-23CF-44E3-9099-C40C66FF867C}">
                  <a14:compatExt spid="_x0000_s4574"/>
                </a:ext>
                <a:ext uri="{FF2B5EF4-FFF2-40B4-BE49-F238E27FC236}">
                  <a16:creationId xmlns:a16="http://schemas.microsoft.com/office/drawing/2014/main" id="{00000000-0008-0000-0400-0000D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47625</xdr:rowOff>
        </xdr:from>
        <xdr:to>
          <xdr:col>8</xdr:col>
          <xdr:colOff>28575</xdr:colOff>
          <xdr:row>70</xdr:row>
          <xdr:rowOff>266700</xdr:rowOff>
        </xdr:to>
        <xdr:sp macro="" textlink="">
          <xdr:nvSpPr>
            <xdr:cNvPr id="4575" name="Group Box 479" hidden="1">
              <a:extLst>
                <a:ext uri="{63B3BB69-23CF-44E3-9099-C40C66FF867C}">
                  <a14:compatExt spid="_x0000_s4575"/>
                </a:ext>
                <a:ext uri="{FF2B5EF4-FFF2-40B4-BE49-F238E27FC236}">
                  <a16:creationId xmlns:a16="http://schemas.microsoft.com/office/drawing/2014/main" id="{00000000-0008-0000-0400-0000D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76" name="Group Box 480" hidden="1">
              <a:extLst>
                <a:ext uri="{63B3BB69-23CF-44E3-9099-C40C66FF867C}">
                  <a14:compatExt spid="_x0000_s4576"/>
                </a:ext>
                <a:ext uri="{FF2B5EF4-FFF2-40B4-BE49-F238E27FC236}">
                  <a16:creationId xmlns:a16="http://schemas.microsoft.com/office/drawing/2014/main" id="{00000000-0008-0000-0400-0000E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38100</xdr:rowOff>
        </xdr:from>
        <xdr:to>
          <xdr:col>8</xdr:col>
          <xdr:colOff>9525</xdr:colOff>
          <xdr:row>70</xdr:row>
          <xdr:rowOff>266700</xdr:rowOff>
        </xdr:to>
        <xdr:sp macro="" textlink="">
          <xdr:nvSpPr>
            <xdr:cNvPr id="4577" name="Group Box 481" hidden="1">
              <a:extLst>
                <a:ext uri="{63B3BB69-23CF-44E3-9099-C40C66FF867C}">
                  <a14:compatExt spid="_x0000_s4577"/>
                </a:ext>
                <a:ext uri="{FF2B5EF4-FFF2-40B4-BE49-F238E27FC236}">
                  <a16:creationId xmlns:a16="http://schemas.microsoft.com/office/drawing/2014/main" id="{00000000-0008-0000-0400-0000E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28575</xdr:rowOff>
        </xdr:from>
        <xdr:to>
          <xdr:col>8</xdr:col>
          <xdr:colOff>0</xdr:colOff>
          <xdr:row>70</xdr:row>
          <xdr:rowOff>266700</xdr:rowOff>
        </xdr:to>
        <xdr:sp macro="" textlink="">
          <xdr:nvSpPr>
            <xdr:cNvPr id="4578" name="Group Box 482" hidden="1">
              <a:extLst>
                <a:ext uri="{63B3BB69-23CF-44E3-9099-C40C66FF867C}">
                  <a14:compatExt spid="_x0000_s4578"/>
                </a:ext>
                <a:ext uri="{FF2B5EF4-FFF2-40B4-BE49-F238E27FC236}">
                  <a16:creationId xmlns:a16="http://schemas.microsoft.com/office/drawing/2014/main" id="{00000000-0008-0000-0400-0000E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79" name="Group Box 483" hidden="1">
              <a:extLst>
                <a:ext uri="{63B3BB69-23CF-44E3-9099-C40C66FF867C}">
                  <a14:compatExt spid="_x0000_s4579"/>
                </a:ext>
                <a:ext uri="{FF2B5EF4-FFF2-40B4-BE49-F238E27FC236}">
                  <a16:creationId xmlns:a16="http://schemas.microsoft.com/office/drawing/2014/main" id="{00000000-0008-0000-0400-0000E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28575</xdr:rowOff>
        </xdr:from>
        <xdr:to>
          <xdr:col>8</xdr:col>
          <xdr:colOff>28575</xdr:colOff>
          <xdr:row>70</xdr:row>
          <xdr:rowOff>247650</xdr:rowOff>
        </xdr:to>
        <xdr:sp macro="" textlink="">
          <xdr:nvSpPr>
            <xdr:cNvPr id="4580" name="Group Box 484" hidden="1">
              <a:extLst>
                <a:ext uri="{63B3BB69-23CF-44E3-9099-C40C66FF867C}">
                  <a14:compatExt spid="_x0000_s4580"/>
                </a:ext>
                <a:ext uri="{FF2B5EF4-FFF2-40B4-BE49-F238E27FC236}">
                  <a16:creationId xmlns:a16="http://schemas.microsoft.com/office/drawing/2014/main" id="{00000000-0008-0000-0400-0000E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81" name="Group Box 485" hidden="1">
              <a:extLst>
                <a:ext uri="{63B3BB69-23CF-44E3-9099-C40C66FF867C}">
                  <a14:compatExt spid="_x0000_s4581"/>
                </a:ext>
                <a:ext uri="{FF2B5EF4-FFF2-40B4-BE49-F238E27FC236}">
                  <a16:creationId xmlns:a16="http://schemas.microsoft.com/office/drawing/2014/main" id="{00000000-0008-0000-0400-0000E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38100</xdr:rowOff>
        </xdr:from>
        <xdr:to>
          <xdr:col>8</xdr:col>
          <xdr:colOff>9525</xdr:colOff>
          <xdr:row>70</xdr:row>
          <xdr:rowOff>266700</xdr:rowOff>
        </xdr:to>
        <xdr:sp macro="" textlink="">
          <xdr:nvSpPr>
            <xdr:cNvPr id="4582" name="Group Box 486" hidden="1">
              <a:extLst>
                <a:ext uri="{63B3BB69-23CF-44E3-9099-C40C66FF867C}">
                  <a14:compatExt spid="_x0000_s4582"/>
                </a:ext>
                <a:ext uri="{FF2B5EF4-FFF2-40B4-BE49-F238E27FC236}">
                  <a16:creationId xmlns:a16="http://schemas.microsoft.com/office/drawing/2014/main" id="{00000000-0008-0000-0400-0000E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28575</xdr:rowOff>
        </xdr:from>
        <xdr:to>
          <xdr:col>8</xdr:col>
          <xdr:colOff>0</xdr:colOff>
          <xdr:row>70</xdr:row>
          <xdr:rowOff>266700</xdr:rowOff>
        </xdr:to>
        <xdr:sp macro="" textlink="">
          <xdr:nvSpPr>
            <xdr:cNvPr id="4583" name="Group Box 487" hidden="1">
              <a:extLst>
                <a:ext uri="{63B3BB69-23CF-44E3-9099-C40C66FF867C}">
                  <a14:compatExt spid="_x0000_s4583"/>
                </a:ext>
                <a:ext uri="{FF2B5EF4-FFF2-40B4-BE49-F238E27FC236}">
                  <a16:creationId xmlns:a16="http://schemas.microsoft.com/office/drawing/2014/main" id="{00000000-0008-0000-0400-0000E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84" name="Group Box 488" hidden="1">
              <a:extLst>
                <a:ext uri="{63B3BB69-23CF-44E3-9099-C40C66FF867C}">
                  <a14:compatExt spid="_x0000_s4584"/>
                </a:ext>
                <a:ext uri="{FF2B5EF4-FFF2-40B4-BE49-F238E27FC236}">
                  <a16:creationId xmlns:a16="http://schemas.microsoft.com/office/drawing/2014/main" id="{00000000-0008-0000-0400-0000E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28575</xdr:rowOff>
        </xdr:from>
        <xdr:to>
          <xdr:col>8</xdr:col>
          <xdr:colOff>28575</xdr:colOff>
          <xdr:row>70</xdr:row>
          <xdr:rowOff>247650</xdr:rowOff>
        </xdr:to>
        <xdr:sp macro="" textlink="">
          <xdr:nvSpPr>
            <xdr:cNvPr id="4585" name="Group Box 489" hidden="1">
              <a:extLst>
                <a:ext uri="{63B3BB69-23CF-44E3-9099-C40C66FF867C}">
                  <a14:compatExt spid="_x0000_s4585"/>
                </a:ext>
                <a:ext uri="{FF2B5EF4-FFF2-40B4-BE49-F238E27FC236}">
                  <a16:creationId xmlns:a16="http://schemas.microsoft.com/office/drawing/2014/main" id="{00000000-0008-0000-0400-0000E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285750</xdr:rowOff>
        </xdr:from>
        <xdr:to>
          <xdr:col>8</xdr:col>
          <xdr:colOff>685800</xdr:colOff>
          <xdr:row>75</xdr:row>
          <xdr:rowOff>0</xdr:rowOff>
        </xdr:to>
        <xdr:sp macro="" textlink="">
          <xdr:nvSpPr>
            <xdr:cNvPr id="4586" name="Group Box 490" hidden="1">
              <a:extLst>
                <a:ext uri="{63B3BB69-23CF-44E3-9099-C40C66FF867C}">
                  <a14:compatExt spid="_x0000_s4586"/>
                </a:ext>
                <a:ext uri="{FF2B5EF4-FFF2-40B4-BE49-F238E27FC236}">
                  <a16:creationId xmlns:a16="http://schemas.microsoft.com/office/drawing/2014/main" id="{00000000-0008-0000-0400-0000E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9525</xdr:rowOff>
        </xdr:from>
        <xdr:to>
          <xdr:col>8</xdr:col>
          <xdr:colOff>76200</xdr:colOff>
          <xdr:row>75</xdr:row>
          <xdr:rowOff>38100</xdr:rowOff>
        </xdr:to>
        <xdr:sp macro="" textlink="">
          <xdr:nvSpPr>
            <xdr:cNvPr id="4587" name="Group Box 491" hidden="1">
              <a:extLst>
                <a:ext uri="{63B3BB69-23CF-44E3-9099-C40C66FF867C}">
                  <a14:compatExt spid="_x0000_s4587"/>
                </a:ext>
                <a:ext uri="{FF2B5EF4-FFF2-40B4-BE49-F238E27FC236}">
                  <a16:creationId xmlns:a16="http://schemas.microsoft.com/office/drawing/2014/main" id="{00000000-0008-0000-0400-0000E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88" name="Group Box 492" hidden="1">
              <a:extLst>
                <a:ext uri="{63B3BB69-23CF-44E3-9099-C40C66FF867C}">
                  <a14:compatExt spid="_x0000_s4588"/>
                </a:ext>
                <a:ext uri="{FF2B5EF4-FFF2-40B4-BE49-F238E27FC236}">
                  <a16:creationId xmlns:a16="http://schemas.microsoft.com/office/drawing/2014/main" id="{00000000-0008-0000-0400-0000E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38100</xdr:rowOff>
        </xdr:from>
        <xdr:to>
          <xdr:col>8</xdr:col>
          <xdr:colOff>28575</xdr:colOff>
          <xdr:row>74</xdr:row>
          <xdr:rowOff>266700</xdr:rowOff>
        </xdr:to>
        <xdr:sp macro="" textlink="">
          <xdr:nvSpPr>
            <xdr:cNvPr id="4589" name="Group Box 493" hidden="1">
              <a:extLst>
                <a:ext uri="{63B3BB69-23CF-44E3-9099-C40C66FF867C}">
                  <a14:compatExt spid="_x0000_s4589"/>
                </a:ext>
                <a:ext uri="{FF2B5EF4-FFF2-40B4-BE49-F238E27FC236}">
                  <a16:creationId xmlns:a16="http://schemas.microsoft.com/office/drawing/2014/main" id="{00000000-0008-0000-0400-0000E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90" name="Group Box 494" hidden="1">
              <a:extLst>
                <a:ext uri="{63B3BB69-23CF-44E3-9099-C40C66FF867C}">
                  <a14:compatExt spid="_x0000_s4590"/>
                </a:ext>
                <a:ext uri="{FF2B5EF4-FFF2-40B4-BE49-F238E27FC236}">
                  <a16:creationId xmlns:a16="http://schemas.microsoft.com/office/drawing/2014/main" id="{00000000-0008-0000-0400-0000E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28575</xdr:rowOff>
        </xdr:from>
        <xdr:to>
          <xdr:col>8</xdr:col>
          <xdr:colOff>9525</xdr:colOff>
          <xdr:row>74</xdr:row>
          <xdr:rowOff>266700</xdr:rowOff>
        </xdr:to>
        <xdr:sp macro="" textlink="">
          <xdr:nvSpPr>
            <xdr:cNvPr id="4591" name="Group Box 495" hidden="1">
              <a:extLst>
                <a:ext uri="{63B3BB69-23CF-44E3-9099-C40C66FF867C}">
                  <a14:compatExt spid="_x0000_s4591"/>
                </a:ext>
                <a:ext uri="{FF2B5EF4-FFF2-40B4-BE49-F238E27FC236}">
                  <a16:creationId xmlns:a16="http://schemas.microsoft.com/office/drawing/2014/main" id="{00000000-0008-0000-0400-0000E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92" name="Group Box 496" hidden="1">
              <a:extLst>
                <a:ext uri="{63B3BB69-23CF-44E3-9099-C40C66FF867C}">
                  <a14:compatExt spid="_x0000_s4592"/>
                </a:ext>
                <a:ext uri="{FF2B5EF4-FFF2-40B4-BE49-F238E27FC236}">
                  <a16:creationId xmlns:a16="http://schemas.microsoft.com/office/drawing/2014/main" id="{00000000-0008-0000-0400-0000F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38100</xdr:rowOff>
        </xdr:from>
        <xdr:to>
          <xdr:col>8</xdr:col>
          <xdr:colOff>28575</xdr:colOff>
          <xdr:row>74</xdr:row>
          <xdr:rowOff>266700</xdr:rowOff>
        </xdr:to>
        <xdr:sp macro="" textlink="">
          <xdr:nvSpPr>
            <xdr:cNvPr id="4593" name="Group Box 497" hidden="1">
              <a:extLst>
                <a:ext uri="{63B3BB69-23CF-44E3-9099-C40C66FF867C}">
                  <a14:compatExt spid="_x0000_s4593"/>
                </a:ext>
                <a:ext uri="{FF2B5EF4-FFF2-40B4-BE49-F238E27FC236}">
                  <a16:creationId xmlns:a16="http://schemas.microsoft.com/office/drawing/2014/main" id="{00000000-0008-0000-0400-0000F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94" name="Group Box 498" hidden="1">
              <a:extLst>
                <a:ext uri="{63B3BB69-23CF-44E3-9099-C40C66FF867C}">
                  <a14:compatExt spid="_x0000_s4594"/>
                </a:ext>
                <a:ext uri="{FF2B5EF4-FFF2-40B4-BE49-F238E27FC236}">
                  <a16:creationId xmlns:a16="http://schemas.microsoft.com/office/drawing/2014/main" id="{00000000-0008-0000-0400-0000F2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28575</xdr:rowOff>
        </xdr:from>
        <xdr:to>
          <xdr:col>8</xdr:col>
          <xdr:colOff>9525</xdr:colOff>
          <xdr:row>74</xdr:row>
          <xdr:rowOff>266700</xdr:rowOff>
        </xdr:to>
        <xdr:sp macro="" textlink="">
          <xdr:nvSpPr>
            <xdr:cNvPr id="4595" name="Group Box 499" hidden="1">
              <a:extLst>
                <a:ext uri="{63B3BB69-23CF-44E3-9099-C40C66FF867C}">
                  <a14:compatExt spid="_x0000_s4595"/>
                </a:ext>
                <a:ext uri="{FF2B5EF4-FFF2-40B4-BE49-F238E27FC236}">
                  <a16:creationId xmlns:a16="http://schemas.microsoft.com/office/drawing/2014/main" id="{00000000-0008-0000-0400-0000F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96" name="Group Box 500" hidden="1">
              <a:extLst>
                <a:ext uri="{63B3BB69-23CF-44E3-9099-C40C66FF867C}">
                  <a14:compatExt spid="_x0000_s4596"/>
                </a:ext>
                <a:ext uri="{FF2B5EF4-FFF2-40B4-BE49-F238E27FC236}">
                  <a16:creationId xmlns:a16="http://schemas.microsoft.com/office/drawing/2014/main" id="{00000000-0008-0000-0400-0000F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28575</xdr:rowOff>
        </xdr:from>
        <xdr:to>
          <xdr:col>8</xdr:col>
          <xdr:colOff>9525</xdr:colOff>
          <xdr:row>74</xdr:row>
          <xdr:rowOff>266700</xdr:rowOff>
        </xdr:to>
        <xdr:sp macro="" textlink="">
          <xdr:nvSpPr>
            <xdr:cNvPr id="4597" name="Group Box 501" hidden="1">
              <a:extLst>
                <a:ext uri="{63B3BB69-23CF-44E3-9099-C40C66FF867C}">
                  <a14:compatExt spid="_x0000_s4597"/>
                </a:ext>
                <a:ext uri="{FF2B5EF4-FFF2-40B4-BE49-F238E27FC236}">
                  <a16:creationId xmlns:a16="http://schemas.microsoft.com/office/drawing/2014/main" id="{00000000-0008-0000-0400-0000F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98" name="Group Box 502" hidden="1">
              <a:extLst>
                <a:ext uri="{63B3BB69-23CF-44E3-9099-C40C66FF867C}">
                  <a14:compatExt spid="_x0000_s4598"/>
                </a:ext>
                <a:ext uri="{FF2B5EF4-FFF2-40B4-BE49-F238E27FC236}">
                  <a16:creationId xmlns:a16="http://schemas.microsoft.com/office/drawing/2014/main" id="{00000000-0008-0000-0400-0000F6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47625</xdr:rowOff>
        </xdr:from>
        <xdr:to>
          <xdr:col>8</xdr:col>
          <xdr:colOff>28575</xdr:colOff>
          <xdr:row>74</xdr:row>
          <xdr:rowOff>266700</xdr:rowOff>
        </xdr:to>
        <xdr:sp macro="" textlink="">
          <xdr:nvSpPr>
            <xdr:cNvPr id="4599" name="Group Box 503" hidden="1">
              <a:extLst>
                <a:ext uri="{63B3BB69-23CF-44E3-9099-C40C66FF867C}">
                  <a14:compatExt spid="_x0000_s4599"/>
                </a:ext>
                <a:ext uri="{FF2B5EF4-FFF2-40B4-BE49-F238E27FC236}">
                  <a16:creationId xmlns:a16="http://schemas.microsoft.com/office/drawing/2014/main" id="{00000000-0008-0000-0400-0000F7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600" name="Group Box 504" hidden="1">
              <a:extLst>
                <a:ext uri="{63B3BB69-23CF-44E3-9099-C40C66FF867C}">
                  <a14:compatExt spid="_x0000_s4600"/>
                </a:ext>
                <a:ext uri="{FF2B5EF4-FFF2-40B4-BE49-F238E27FC236}">
                  <a16:creationId xmlns:a16="http://schemas.microsoft.com/office/drawing/2014/main" id="{00000000-0008-0000-0400-0000F8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38100</xdr:rowOff>
        </xdr:from>
        <xdr:to>
          <xdr:col>8</xdr:col>
          <xdr:colOff>9525</xdr:colOff>
          <xdr:row>74</xdr:row>
          <xdr:rowOff>266700</xdr:rowOff>
        </xdr:to>
        <xdr:sp macro="" textlink="">
          <xdr:nvSpPr>
            <xdr:cNvPr id="4601" name="Group Box 505" hidden="1">
              <a:extLst>
                <a:ext uri="{63B3BB69-23CF-44E3-9099-C40C66FF867C}">
                  <a14:compatExt spid="_x0000_s4601"/>
                </a:ext>
                <a:ext uri="{FF2B5EF4-FFF2-40B4-BE49-F238E27FC236}">
                  <a16:creationId xmlns:a16="http://schemas.microsoft.com/office/drawing/2014/main" id="{00000000-0008-0000-0400-0000F9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28575</xdr:rowOff>
        </xdr:from>
        <xdr:to>
          <xdr:col>8</xdr:col>
          <xdr:colOff>0</xdr:colOff>
          <xdr:row>74</xdr:row>
          <xdr:rowOff>266700</xdr:rowOff>
        </xdr:to>
        <xdr:sp macro="" textlink="">
          <xdr:nvSpPr>
            <xdr:cNvPr id="4602" name="Group Box 506" hidden="1">
              <a:extLst>
                <a:ext uri="{63B3BB69-23CF-44E3-9099-C40C66FF867C}">
                  <a14:compatExt spid="_x0000_s4602"/>
                </a:ext>
                <a:ext uri="{FF2B5EF4-FFF2-40B4-BE49-F238E27FC236}">
                  <a16:creationId xmlns:a16="http://schemas.microsoft.com/office/drawing/2014/main" id="{00000000-0008-0000-0400-0000FA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603" name="Group Box 507" hidden="1">
              <a:extLst>
                <a:ext uri="{63B3BB69-23CF-44E3-9099-C40C66FF867C}">
                  <a14:compatExt spid="_x0000_s4603"/>
                </a:ext>
                <a:ext uri="{FF2B5EF4-FFF2-40B4-BE49-F238E27FC236}">
                  <a16:creationId xmlns:a16="http://schemas.microsoft.com/office/drawing/2014/main" id="{00000000-0008-0000-0400-0000FB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28575</xdr:rowOff>
        </xdr:from>
        <xdr:to>
          <xdr:col>8</xdr:col>
          <xdr:colOff>28575</xdr:colOff>
          <xdr:row>74</xdr:row>
          <xdr:rowOff>247650</xdr:rowOff>
        </xdr:to>
        <xdr:sp macro="" textlink="">
          <xdr:nvSpPr>
            <xdr:cNvPr id="4604" name="Group Box 508" hidden="1">
              <a:extLst>
                <a:ext uri="{63B3BB69-23CF-44E3-9099-C40C66FF867C}">
                  <a14:compatExt spid="_x0000_s4604"/>
                </a:ext>
                <a:ext uri="{FF2B5EF4-FFF2-40B4-BE49-F238E27FC236}">
                  <a16:creationId xmlns:a16="http://schemas.microsoft.com/office/drawing/2014/main" id="{00000000-0008-0000-0400-0000FC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605" name="Group Box 509" hidden="1">
              <a:extLst>
                <a:ext uri="{63B3BB69-23CF-44E3-9099-C40C66FF867C}">
                  <a14:compatExt spid="_x0000_s4605"/>
                </a:ext>
                <a:ext uri="{FF2B5EF4-FFF2-40B4-BE49-F238E27FC236}">
                  <a16:creationId xmlns:a16="http://schemas.microsoft.com/office/drawing/2014/main" id="{00000000-0008-0000-0400-0000F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38100</xdr:rowOff>
        </xdr:from>
        <xdr:to>
          <xdr:col>8</xdr:col>
          <xdr:colOff>9525</xdr:colOff>
          <xdr:row>74</xdr:row>
          <xdr:rowOff>266700</xdr:rowOff>
        </xdr:to>
        <xdr:sp macro="" textlink="">
          <xdr:nvSpPr>
            <xdr:cNvPr id="4606" name="Group Box 510" hidden="1">
              <a:extLst>
                <a:ext uri="{63B3BB69-23CF-44E3-9099-C40C66FF867C}">
                  <a14:compatExt spid="_x0000_s4606"/>
                </a:ext>
                <a:ext uri="{FF2B5EF4-FFF2-40B4-BE49-F238E27FC236}">
                  <a16:creationId xmlns:a16="http://schemas.microsoft.com/office/drawing/2014/main" id="{00000000-0008-0000-0400-0000FE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28575</xdr:rowOff>
        </xdr:from>
        <xdr:to>
          <xdr:col>8</xdr:col>
          <xdr:colOff>0</xdr:colOff>
          <xdr:row>74</xdr:row>
          <xdr:rowOff>266700</xdr:rowOff>
        </xdr:to>
        <xdr:sp macro="" textlink="">
          <xdr:nvSpPr>
            <xdr:cNvPr id="4607" name="Group Box 511" hidden="1">
              <a:extLst>
                <a:ext uri="{63B3BB69-23CF-44E3-9099-C40C66FF867C}">
                  <a14:compatExt spid="_x0000_s4607"/>
                </a:ext>
                <a:ext uri="{FF2B5EF4-FFF2-40B4-BE49-F238E27FC236}">
                  <a16:creationId xmlns:a16="http://schemas.microsoft.com/office/drawing/2014/main" id="{00000000-0008-0000-0400-0000FF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608" name="Group Box 512" hidden="1">
              <a:extLst>
                <a:ext uri="{63B3BB69-23CF-44E3-9099-C40C66FF867C}">
                  <a14:compatExt spid="_x0000_s4608"/>
                </a:ext>
                <a:ext uri="{FF2B5EF4-FFF2-40B4-BE49-F238E27FC236}">
                  <a16:creationId xmlns:a16="http://schemas.microsoft.com/office/drawing/2014/main" id="{00000000-0008-0000-0400-000000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28575</xdr:rowOff>
        </xdr:from>
        <xdr:to>
          <xdr:col>8</xdr:col>
          <xdr:colOff>28575</xdr:colOff>
          <xdr:row>74</xdr:row>
          <xdr:rowOff>247650</xdr:rowOff>
        </xdr:to>
        <xdr:sp macro="" textlink="">
          <xdr:nvSpPr>
            <xdr:cNvPr id="4609" name="Group Box 513" hidden="1">
              <a:extLst>
                <a:ext uri="{63B3BB69-23CF-44E3-9099-C40C66FF867C}">
                  <a14:compatExt spid="_x0000_s4609"/>
                </a:ext>
                <a:ext uri="{FF2B5EF4-FFF2-40B4-BE49-F238E27FC236}">
                  <a16:creationId xmlns:a16="http://schemas.microsoft.com/office/drawing/2014/main" id="{00000000-0008-0000-0400-000001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10" name="Group Box 514" hidden="1">
              <a:extLst>
                <a:ext uri="{63B3BB69-23CF-44E3-9099-C40C66FF867C}">
                  <a14:compatExt spid="_x0000_s4610"/>
                </a:ext>
                <a:ext uri="{FF2B5EF4-FFF2-40B4-BE49-F238E27FC236}">
                  <a16:creationId xmlns:a16="http://schemas.microsoft.com/office/drawing/2014/main" id="{00000000-0008-0000-0400-000002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28575</xdr:rowOff>
        </xdr:from>
        <xdr:to>
          <xdr:col>8</xdr:col>
          <xdr:colOff>28575</xdr:colOff>
          <xdr:row>78</xdr:row>
          <xdr:rowOff>266700</xdr:rowOff>
        </xdr:to>
        <xdr:sp macro="" textlink="">
          <xdr:nvSpPr>
            <xdr:cNvPr id="4611" name="Group Box 515" hidden="1">
              <a:extLst>
                <a:ext uri="{63B3BB69-23CF-44E3-9099-C40C66FF867C}">
                  <a14:compatExt spid="_x0000_s4611"/>
                </a:ext>
                <a:ext uri="{FF2B5EF4-FFF2-40B4-BE49-F238E27FC236}">
                  <a16:creationId xmlns:a16="http://schemas.microsoft.com/office/drawing/2014/main" id="{00000000-0008-0000-0400-000003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285750</xdr:rowOff>
        </xdr:from>
        <xdr:to>
          <xdr:col>8</xdr:col>
          <xdr:colOff>685800</xdr:colOff>
          <xdr:row>79</xdr:row>
          <xdr:rowOff>0</xdr:rowOff>
        </xdr:to>
        <xdr:sp macro="" textlink="">
          <xdr:nvSpPr>
            <xdr:cNvPr id="4612" name="Group Box 516" hidden="1">
              <a:extLst>
                <a:ext uri="{63B3BB69-23CF-44E3-9099-C40C66FF867C}">
                  <a14:compatExt spid="_x0000_s4612"/>
                </a:ext>
                <a:ext uri="{FF2B5EF4-FFF2-40B4-BE49-F238E27FC236}">
                  <a16:creationId xmlns:a16="http://schemas.microsoft.com/office/drawing/2014/main" id="{00000000-0008-0000-0400-000004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9525</xdr:rowOff>
        </xdr:from>
        <xdr:to>
          <xdr:col>8</xdr:col>
          <xdr:colOff>76200</xdr:colOff>
          <xdr:row>79</xdr:row>
          <xdr:rowOff>38100</xdr:rowOff>
        </xdr:to>
        <xdr:sp macro="" textlink="">
          <xdr:nvSpPr>
            <xdr:cNvPr id="4613" name="Group Box 517" hidden="1">
              <a:extLst>
                <a:ext uri="{63B3BB69-23CF-44E3-9099-C40C66FF867C}">
                  <a14:compatExt spid="_x0000_s4613"/>
                </a:ext>
                <a:ext uri="{FF2B5EF4-FFF2-40B4-BE49-F238E27FC236}">
                  <a16:creationId xmlns:a16="http://schemas.microsoft.com/office/drawing/2014/main" id="{00000000-0008-0000-0400-000005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14" name="Group Box 518" hidden="1">
              <a:extLst>
                <a:ext uri="{63B3BB69-23CF-44E3-9099-C40C66FF867C}">
                  <a14:compatExt spid="_x0000_s4614"/>
                </a:ext>
                <a:ext uri="{FF2B5EF4-FFF2-40B4-BE49-F238E27FC236}">
                  <a16:creationId xmlns:a16="http://schemas.microsoft.com/office/drawing/2014/main" id="{00000000-0008-0000-0400-000006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38100</xdr:rowOff>
        </xdr:from>
        <xdr:to>
          <xdr:col>8</xdr:col>
          <xdr:colOff>28575</xdr:colOff>
          <xdr:row>78</xdr:row>
          <xdr:rowOff>266700</xdr:rowOff>
        </xdr:to>
        <xdr:sp macro="" textlink="">
          <xdr:nvSpPr>
            <xdr:cNvPr id="4615" name="Group Box 519" hidden="1">
              <a:extLst>
                <a:ext uri="{63B3BB69-23CF-44E3-9099-C40C66FF867C}">
                  <a14:compatExt spid="_x0000_s4615"/>
                </a:ext>
                <a:ext uri="{FF2B5EF4-FFF2-40B4-BE49-F238E27FC236}">
                  <a16:creationId xmlns:a16="http://schemas.microsoft.com/office/drawing/2014/main" id="{00000000-0008-0000-0400-000007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16" name="Group Box 520" hidden="1">
              <a:extLst>
                <a:ext uri="{63B3BB69-23CF-44E3-9099-C40C66FF867C}">
                  <a14:compatExt spid="_x0000_s4616"/>
                </a:ext>
                <a:ext uri="{FF2B5EF4-FFF2-40B4-BE49-F238E27FC236}">
                  <a16:creationId xmlns:a16="http://schemas.microsoft.com/office/drawing/2014/main" id="{00000000-0008-0000-0400-000008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28575</xdr:rowOff>
        </xdr:from>
        <xdr:to>
          <xdr:col>8</xdr:col>
          <xdr:colOff>9525</xdr:colOff>
          <xdr:row>78</xdr:row>
          <xdr:rowOff>266700</xdr:rowOff>
        </xdr:to>
        <xdr:sp macro="" textlink="">
          <xdr:nvSpPr>
            <xdr:cNvPr id="4617" name="Group Box 521" hidden="1">
              <a:extLst>
                <a:ext uri="{63B3BB69-23CF-44E3-9099-C40C66FF867C}">
                  <a14:compatExt spid="_x0000_s4617"/>
                </a:ext>
                <a:ext uri="{FF2B5EF4-FFF2-40B4-BE49-F238E27FC236}">
                  <a16:creationId xmlns:a16="http://schemas.microsoft.com/office/drawing/2014/main" id="{00000000-0008-0000-0400-000009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18" name="Group Box 522" hidden="1">
              <a:extLst>
                <a:ext uri="{63B3BB69-23CF-44E3-9099-C40C66FF867C}">
                  <a14:compatExt spid="_x0000_s4618"/>
                </a:ext>
                <a:ext uri="{FF2B5EF4-FFF2-40B4-BE49-F238E27FC236}">
                  <a16:creationId xmlns:a16="http://schemas.microsoft.com/office/drawing/2014/main" id="{00000000-0008-0000-0400-00000A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38100</xdr:rowOff>
        </xdr:from>
        <xdr:to>
          <xdr:col>8</xdr:col>
          <xdr:colOff>28575</xdr:colOff>
          <xdr:row>78</xdr:row>
          <xdr:rowOff>266700</xdr:rowOff>
        </xdr:to>
        <xdr:sp macro="" textlink="">
          <xdr:nvSpPr>
            <xdr:cNvPr id="4619" name="Group Box 523" hidden="1">
              <a:extLst>
                <a:ext uri="{63B3BB69-23CF-44E3-9099-C40C66FF867C}">
                  <a14:compatExt spid="_x0000_s4619"/>
                </a:ext>
                <a:ext uri="{FF2B5EF4-FFF2-40B4-BE49-F238E27FC236}">
                  <a16:creationId xmlns:a16="http://schemas.microsoft.com/office/drawing/2014/main" id="{00000000-0008-0000-0400-00000B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20" name="Group Box 524" hidden="1">
              <a:extLst>
                <a:ext uri="{63B3BB69-23CF-44E3-9099-C40C66FF867C}">
                  <a14:compatExt spid="_x0000_s4620"/>
                </a:ext>
                <a:ext uri="{FF2B5EF4-FFF2-40B4-BE49-F238E27FC236}">
                  <a16:creationId xmlns:a16="http://schemas.microsoft.com/office/drawing/2014/main" id="{00000000-0008-0000-0400-00000C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28575</xdr:rowOff>
        </xdr:from>
        <xdr:to>
          <xdr:col>8</xdr:col>
          <xdr:colOff>9525</xdr:colOff>
          <xdr:row>78</xdr:row>
          <xdr:rowOff>266700</xdr:rowOff>
        </xdr:to>
        <xdr:sp macro="" textlink="">
          <xdr:nvSpPr>
            <xdr:cNvPr id="4621" name="Group Box 525" hidden="1">
              <a:extLst>
                <a:ext uri="{63B3BB69-23CF-44E3-9099-C40C66FF867C}">
                  <a14:compatExt spid="_x0000_s4621"/>
                </a:ext>
                <a:ext uri="{FF2B5EF4-FFF2-40B4-BE49-F238E27FC236}">
                  <a16:creationId xmlns:a16="http://schemas.microsoft.com/office/drawing/2014/main" id="{00000000-0008-0000-0400-00000D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22" name="Group Box 526" hidden="1">
              <a:extLst>
                <a:ext uri="{63B3BB69-23CF-44E3-9099-C40C66FF867C}">
                  <a14:compatExt spid="_x0000_s4622"/>
                </a:ext>
                <a:ext uri="{FF2B5EF4-FFF2-40B4-BE49-F238E27FC236}">
                  <a16:creationId xmlns:a16="http://schemas.microsoft.com/office/drawing/2014/main" id="{00000000-0008-0000-0400-00000E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28575</xdr:rowOff>
        </xdr:from>
        <xdr:to>
          <xdr:col>8</xdr:col>
          <xdr:colOff>9525</xdr:colOff>
          <xdr:row>78</xdr:row>
          <xdr:rowOff>266700</xdr:rowOff>
        </xdr:to>
        <xdr:sp macro="" textlink="">
          <xdr:nvSpPr>
            <xdr:cNvPr id="4623" name="Group Box 527" hidden="1">
              <a:extLst>
                <a:ext uri="{63B3BB69-23CF-44E3-9099-C40C66FF867C}">
                  <a14:compatExt spid="_x0000_s4623"/>
                </a:ext>
                <a:ext uri="{FF2B5EF4-FFF2-40B4-BE49-F238E27FC236}">
                  <a16:creationId xmlns:a16="http://schemas.microsoft.com/office/drawing/2014/main" id="{00000000-0008-0000-0400-00000F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24" name="Group Box 528" hidden="1">
              <a:extLst>
                <a:ext uri="{63B3BB69-23CF-44E3-9099-C40C66FF867C}">
                  <a14:compatExt spid="_x0000_s4624"/>
                </a:ext>
                <a:ext uri="{FF2B5EF4-FFF2-40B4-BE49-F238E27FC236}">
                  <a16:creationId xmlns:a16="http://schemas.microsoft.com/office/drawing/2014/main" id="{00000000-0008-0000-0400-000010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47625</xdr:rowOff>
        </xdr:from>
        <xdr:to>
          <xdr:col>8</xdr:col>
          <xdr:colOff>28575</xdr:colOff>
          <xdr:row>78</xdr:row>
          <xdr:rowOff>266700</xdr:rowOff>
        </xdr:to>
        <xdr:sp macro="" textlink="">
          <xdr:nvSpPr>
            <xdr:cNvPr id="4625" name="Group Box 529" hidden="1">
              <a:extLst>
                <a:ext uri="{63B3BB69-23CF-44E3-9099-C40C66FF867C}">
                  <a14:compatExt spid="_x0000_s4625"/>
                </a:ext>
                <a:ext uri="{FF2B5EF4-FFF2-40B4-BE49-F238E27FC236}">
                  <a16:creationId xmlns:a16="http://schemas.microsoft.com/office/drawing/2014/main" id="{00000000-0008-0000-0400-000011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26" name="Group Box 530" hidden="1">
              <a:extLst>
                <a:ext uri="{63B3BB69-23CF-44E3-9099-C40C66FF867C}">
                  <a14:compatExt spid="_x0000_s4626"/>
                </a:ext>
                <a:ext uri="{FF2B5EF4-FFF2-40B4-BE49-F238E27FC236}">
                  <a16:creationId xmlns:a16="http://schemas.microsoft.com/office/drawing/2014/main" id="{00000000-0008-0000-0400-000012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38100</xdr:rowOff>
        </xdr:from>
        <xdr:to>
          <xdr:col>8</xdr:col>
          <xdr:colOff>9525</xdr:colOff>
          <xdr:row>78</xdr:row>
          <xdr:rowOff>266700</xdr:rowOff>
        </xdr:to>
        <xdr:sp macro="" textlink="">
          <xdr:nvSpPr>
            <xdr:cNvPr id="4627" name="Group Box 531" hidden="1">
              <a:extLst>
                <a:ext uri="{63B3BB69-23CF-44E3-9099-C40C66FF867C}">
                  <a14:compatExt spid="_x0000_s4627"/>
                </a:ext>
                <a:ext uri="{FF2B5EF4-FFF2-40B4-BE49-F238E27FC236}">
                  <a16:creationId xmlns:a16="http://schemas.microsoft.com/office/drawing/2014/main" id="{00000000-0008-0000-0400-000013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28575</xdr:rowOff>
        </xdr:from>
        <xdr:to>
          <xdr:col>8</xdr:col>
          <xdr:colOff>0</xdr:colOff>
          <xdr:row>78</xdr:row>
          <xdr:rowOff>266700</xdr:rowOff>
        </xdr:to>
        <xdr:sp macro="" textlink="">
          <xdr:nvSpPr>
            <xdr:cNvPr id="4628" name="Group Box 532" hidden="1">
              <a:extLst>
                <a:ext uri="{63B3BB69-23CF-44E3-9099-C40C66FF867C}">
                  <a14:compatExt spid="_x0000_s4628"/>
                </a:ext>
                <a:ext uri="{FF2B5EF4-FFF2-40B4-BE49-F238E27FC236}">
                  <a16:creationId xmlns:a16="http://schemas.microsoft.com/office/drawing/2014/main" id="{00000000-0008-0000-0400-000014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29" name="Group Box 533" hidden="1">
              <a:extLst>
                <a:ext uri="{63B3BB69-23CF-44E3-9099-C40C66FF867C}">
                  <a14:compatExt spid="_x0000_s4629"/>
                </a:ext>
                <a:ext uri="{FF2B5EF4-FFF2-40B4-BE49-F238E27FC236}">
                  <a16:creationId xmlns:a16="http://schemas.microsoft.com/office/drawing/2014/main" id="{00000000-0008-0000-0400-000015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28575</xdr:rowOff>
        </xdr:from>
        <xdr:to>
          <xdr:col>8</xdr:col>
          <xdr:colOff>28575</xdr:colOff>
          <xdr:row>78</xdr:row>
          <xdr:rowOff>247650</xdr:rowOff>
        </xdr:to>
        <xdr:sp macro="" textlink="">
          <xdr:nvSpPr>
            <xdr:cNvPr id="4630" name="Group Box 534" hidden="1">
              <a:extLst>
                <a:ext uri="{63B3BB69-23CF-44E3-9099-C40C66FF867C}">
                  <a14:compatExt spid="_x0000_s4630"/>
                </a:ext>
                <a:ext uri="{FF2B5EF4-FFF2-40B4-BE49-F238E27FC236}">
                  <a16:creationId xmlns:a16="http://schemas.microsoft.com/office/drawing/2014/main" id="{00000000-0008-0000-0400-000016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31" name="Group Box 535" hidden="1">
              <a:extLst>
                <a:ext uri="{63B3BB69-23CF-44E3-9099-C40C66FF867C}">
                  <a14:compatExt spid="_x0000_s4631"/>
                </a:ext>
                <a:ext uri="{FF2B5EF4-FFF2-40B4-BE49-F238E27FC236}">
                  <a16:creationId xmlns:a16="http://schemas.microsoft.com/office/drawing/2014/main" id="{00000000-0008-0000-0400-000017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38100</xdr:rowOff>
        </xdr:from>
        <xdr:to>
          <xdr:col>8</xdr:col>
          <xdr:colOff>9525</xdr:colOff>
          <xdr:row>78</xdr:row>
          <xdr:rowOff>266700</xdr:rowOff>
        </xdr:to>
        <xdr:sp macro="" textlink="">
          <xdr:nvSpPr>
            <xdr:cNvPr id="4632" name="Group Box 536" hidden="1">
              <a:extLst>
                <a:ext uri="{63B3BB69-23CF-44E3-9099-C40C66FF867C}">
                  <a14:compatExt spid="_x0000_s4632"/>
                </a:ext>
                <a:ext uri="{FF2B5EF4-FFF2-40B4-BE49-F238E27FC236}">
                  <a16:creationId xmlns:a16="http://schemas.microsoft.com/office/drawing/2014/main" id="{00000000-0008-0000-0400-000018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28575</xdr:rowOff>
        </xdr:from>
        <xdr:to>
          <xdr:col>8</xdr:col>
          <xdr:colOff>0</xdr:colOff>
          <xdr:row>78</xdr:row>
          <xdr:rowOff>266700</xdr:rowOff>
        </xdr:to>
        <xdr:sp macro="" textlink="">
          <xdr:nvSpPr>
            <xdr:cNvPr id="4633" name="Group Box 537" hidden="1">
              <a:extLst>
                <a:ext uri="{63B3BB69-23CF-44E3-9099-C40C66FF867C}">
                  <a14:compatExt spid="_x0000_s4633"/>
                </a:ext>
                <a:ext uri="{FF2B5EF4-FFF2-40B4-BE49-F238E27FC236}">
                  <a16:creationId xmlns:a16="http://schemas.microsoft.com/office/drawing/2014/main" id="{00000000-0008-0000-0400-000019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34" name="Group Box 538" hidden="1">
              <a:extLst>
                <a:ext uri="{63B3BB69-23CF-44E3-9099-C40C66FF867C}">
                  <a14:compatExt spid="_x0000_s4634"/>
                </a:ext>
                <a:ext uri="{FF2B5EF4-FFF2-40B4-BE49-F238E27FC236}">
                  <a16:creationId xmlns:a16="http://schemas.microsoft.com/office/drawing/2014/main" id="{00000000-0008-0000-0400-00001A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28575</xdr:rowOff>
        </xdr:from>
        <xdr:to>
          <xdr:col>8</xdr:col>
          <xdr:colOff>28575</xdr:colOff>
          <xdr:row>78</xdr:row>
          <xdr:rowOff>247650</xdr:rowOff>
        </xdr:to>
        <xdr:sp macro="" textlink="">
          <xdr:nvSpPr>
            <xdr:cNvPr id="4635" name="Group Box 539" hidden="1">
              <a:extLst>
                <a:ext uri="{63B3BB69-23CF-44E3-9099-C40C66FF867C}">
                  <a14:compatExt spid="_x0000_s4635"/>
                </a:ext>
                <a:ext uri="{FF2B5EF4-FFF2-40B4-BE49-F238E27FC236}">
                  <a16:creationId xmlns:a16="http://schemas.microsoft.com/office/drawing/2014/main" id="{00000000-0008-0000-0400-00001B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36" name="Group Box 540" hidden="1">
              <a:extLst>
                <a:ext uri="{63B3BB69-23CF-44E3-9099-C40C66FF867C}">
                  <a14:compatExt spid="_x0000_s4636"/>
                </a:ext>
                <a:ext uri="{FF2B5EF4-FFF2-40B4-BE49-F238E27FC236}">
                  <a16:creationId xmlns:a16="http://schemas.microsoft.com/office/drawing/2014/main" id="{00000000-0008-0000-0400-00001C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37" name="Group Box 541" hidden="1">
              <a:extLst>
                <a:ext uri="{63B3BB69-23CF-44E3-9099-C40C66FF867C}">
                  <a14:compatExt spid="_x0000_s4637"/>
                </a:ext>
                <a:ext uri="{FF2B5EF4-FFF2-40B4-BE49-F238E27FC236}">
                  <a16:creationId xmlns:a16="http://schemas.microsoft.com/office/drawing/2014/main" id="{00000000-0008-0000-0400-00001D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0</xdr:rowOff>
        </xdr:from>
        <xdr:to>
          <xdr:col>8</xdr:col>
          <xdr:colOff>9525</xdr:colOff>
          <xdr:row>82</xdr:row>
          <xdr:rowOff>228600</xdr:rowOff>
        </xdr:to>
        <xdr:sp macro="" textlink="">
          <xdr:nvSpPr>
            <xdr:cNvPr id="4638" name="Group Box 542" hidden="1">
              <a:extLst>
                <a:ext uri="{63B3BB69-23CF-44E3-9099-C40C66FF867C}">
                  <a14:compatExt spid="_x0000_s4638"/>
                </a:ext>
                <a:ext uri="{FF2B5EF4-FFF2-40B4-BE49-F238E27FC236}">
                  <a16:creationId xmlns:a16="http://schemas.microsoft.com/office/drawing/2014/main" id="{00000000-0008-0000-0400-00001E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9525</xdr:rowOff>
        </xdr:from>
        <xdr:to>
          <xdr:col>8</xdr:col>
          <xdr:colOff>28575</xdr:colOff>
          <xdr:row>86</xdr:row>
          <xdr:rowOff>219075</xdr:rowOff>
        </xdr:to>
        <xdr:sp macro="" textlink="">
          <xdr:nvSpPr>
            <xdr:cNvPr id="4639" name="Group Box 543" hidden="1">
              <a:extLst>
                <a:ext uri="{63B3BB69-23CF-44E3-9099-C40C66FF867C}">
                  <a14:compatExt spid="_x0000_s4639"/>
                </a:ext>
                <a:ext uri="{FF2B5EF4-FFF2-40B4-BE49-F238E27FC236}">
                  <a16:creationId xmlns:a16="http://schemas.microsoft.com/office/drawing/2014/main" id="{00000000-0008-0000-0400-00001F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40" name="Group Box 544" hidden="1">
              <a:extLst>
                <a:ext uri="{63B3BB69-23CF-44E3-9099-C40C66FF867C}">
                  <a14:compatExt spid="_x0000_s4640"/>
                </a:ext>
                <a:ext uri="{FF2B5EF4-FFF2-40B4-BE49-F238E27FC236}">
                  <a16:creationId xmlns:a16="http://schemas.microsoft.com/office/drawing/2014/main" id="{00000000-0008-0000-0400-000020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41" name="Group Box 545" hidden="1">
              <a:extLst>
                <a:ext uri="{63B3BB69-23CF-44E3-9099-C40C66FF867C}">
                  <a14:compatExt spid="_x0000_s4641"/>
                </a:ext>
                <a:ext uri="{FF2B5EF4-FFF2-40B4-BE49-F238E27FC236}">
                  <a16:creationId xmlns:a16="http://schemas.microsoft.com/office/drawing/2014/main" id="{00000000-0008-0000-0400-000021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28575</xdr:rowOff>
        </xdr:from>
        <xdr:to>
          <xdr:col>8</xdr:col>
          <xdr:colOff>9525</xdr:colOff>
          <xdr:row>86</xdr:row>
          <xdr:rowOff>266700</xdr:rowOff>
        </xdr:to>
        <xdr:sp macro="" textlink="">
          <xdr:nvSpPr>
            <xdr:cNvPr id="4642" name="Group Box 546" hidden="1">
              <a:extLst>
                <a:ext uri="{63B3BB69-23CF-44E3-9099-C40C66FF867C}">
                  <a14:compatExt spid="_x0000_s4642"/>
                </a:ext>
                <a:ext uri="{FF2B5EF4-FFF2-40B4-BE49-F238E27FC236}">
                  <a16:creationId xmlns:a16="http://schemas.microsoft.com/office/drawing/2014/main" id="{00000000-0008-0000-0400-000022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28575</xdr:rowOff>
        </xdr:from>
        <xdr:to>
          <xdr:col>8</xdr:col>
          <xdr:colOff>28575</xdr:colOff>
          <xdr:row>82</xdr:row>
          <xdr:rowOff>266700</xdr:rowOff>
        </xdr:to>
        <xdr:sp macro="" textlink="">
          <xdr:nvSpPr>
            <xdr:cNvPr id="4643" name="Group Box 547" hidden="1">
              <a:extLst>
                <a:ext uri="{63B3BB69-23CF-44E3-9099-C40C66FF867C}">
                  <a14:compatExt spid="_x0000_s4643"/>
                </a:ext>
                <a:ext uri="{FF2B5EF4-FFF2-40B4-BE49-F238E27FC236}">
                  <a16:creationId xmlns:a16="http://schemas.microsoft.com/office/drawing/2014/main" id="{00000000-0008-0000-0400-000023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285750</xdr:rowOff>
        </xdr:from>
        <xdr:to>
          <xdr:col>8</xdr:col>
          <xdr:colOff>685800</xdr:colOff>
          <xdr:row>83</xdr:row>
          <xdr:rowOff>0</xdr:rowOff>
        </xdr:to>
        <xdr:sp macro="" textlink="">
          <xdr:nvSpPr>
            <xdr:cNvPr id="4644" name="Group Box 548" hidden="1">
              <a:extLst>
                <a:ext uri="{63B3BB69-23CF-44E3-9099-C40C66FF867C}">
                  <a14:compatExt spid="_x0000_s4644"/>
                </a:ext>
                <a:ext uri="{FF2B5EF4-FFF2-40B4-BE49-F238E27FC236}">
                  <a16:creationId xmlns:a16="http://schemas.microsoft.com/office/drawing/2014/main" id="{00000000-0008-0000-0400-000024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9525</xdr:rowOff>
        </xdr:from>
        <xdr:to>
          <xdr:col>8</xdr:col>
          <xdr:colOff>76200</xdr:colOff>
          <xdr:row>83</xdr:row>
          <xdr:rowOff>38100</xdr:rowOff>
        </xdr:to>
        <xdr:sp macro="" textlink="">
          <xdr:nvSpPr>
            <xdr:cNvPr id="4645" name="Group Box 549" hidden="1">
              <a:extLst>
                <a:ext uri="{63B3BB69-23CF-44E3-9099-C40C66FF867C}">
                  <a14:compatExt spid="_x0000_s4645"/>
                </a:ext>
                <a:ext uri="{FF2B5EF4-FFF2-40B4-BE49-F238E27FC236}">
                  <a16:creationId xmlns:a16="http://schemas.microsoft.com/office/drawing/2014/main" id="{00000000-0008-0000-0400-000025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46" name="Group Box 550" hidden="1">
              <a:extLst>
                <a:ext uri="{63B3BB69-23CF-44E3-9099-C40C66FF867C}">
                  <a14:compatExt spid="_x0000_s4646"/>
                </a:ext>
                <a:ext uri="{FF2B5EF4-FFF2-40B4-BE49-F238E27FC236}">
                  <a16:creationId xmlns:a16="http://schemas.microsoft.com/office/drawing/2014/main" id="{00000000-0008-0000-0400-000026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38100</xdr:rowOff>
        </xdr:from>
        <xdr:to>
          <xdr:col>8</xdr:col>
          <xdr:colOff>28575</xdr:colOff>
          <xdr:row>82</xdr:row>
          <xdr:rowOff>266700</xdr:rowOff>
        </xdr:to>
        <xdr:sp macro="" textlink="">
          <xdr:nvSpPr>
            <xdr:cNvPr id="4647" name="Group Box 551" hidden="1">
              <a:extLst>
                <a:ext uri="{63B3BB69-23CF-44E3-9099-C40C66FF867C}">
                  <a14:compatExt spid="_x0000_s4647"/>
                </a:ext>
                <a:ext uri="{FF2B5EF4-FFF2-40B4-BE49-F238E27FC236}">
                  <a16:creationId xmlns:a16="http://schemas.microsoft.com/office/drawing/2014/main" id="{00000000-0008-0000-0400-000027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48" name="Group Box 552" hidden="1">
              <a:extLst>
                <a:ext uri="{63B3BB69-23CF-44E3-9099-C40C66FF867C}">
                  <a14:compatExt spid="_x0000_s4648"/>
                </a:ext>
                <a:ext uri="{FF2B5EF4-FFF2-40B4-BE49-F238E27FC236}">
                  <a16:creationId xmlns:a16="http://schemas.microsoft.com/office/drawing/2014/main" id="{00000000-0008-0000-0400-000028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28575</xdr:rowOff>
        </xdr:from>
        <xdr:to>
          <xdr:col>8</xdr:col>
          <xdr:colOff>9525</xdr:colOff>
          <xdr:row>82</xdr:row>
          <xdr:rowOff>266700</xdr:rowOff>
        </xdr:to>
        <xdr:sp macro="" textlink="">
          <xdr:nvSpPr>
            <xdr:cNvPr id="4649" name="Group Box 553" hidden="1">
              <a:extLst>
                <a:ext uri="{63B3BB69-23CF-44E3-9099-C40C66FF867C}">
                  <a14:compatExt spid="_x0000_s4649"/>
                </a:ext>
                <a:ext uri="{FF2B5EF4-FFF2-40B4-BE49-F238E27FC236}">
                  <a16:creationId xmlns:a16="http://schemas.microsoft.com/office/drawing/2014/main" id="{00000000-0008-0000-0400-000029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50" name="Group Box 554" hidden="1">
              <a:extLst>
                <a:ext uri="{63B3BB69-23CF-44E3-9099-C40C66FF867C}">
                  <a14:compatExt spid="_x0000_s4650"/>
                </a:ext>
                <a:ext uri="{FF2B5EF4-FFF2-40B4-BE49-F238E27FC236}">
                  <a16:creationId xmlns:a16="http://schemas.microsoft.com/office/drawing/2014/main" id="{00000000-0008-0000-0400-00002A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38100</xdr:rowOff>
        </xdr:from>
        <xdr:to>
          <xdr:col>8</xdr:col>
          <xdr:colOff>28575</xdr:colOff>
          <xdr:row>82</xdr:row>
          <xdr:rowOff>266700</xdr:rowOff>
        </xdr:to>
        <xdr:sp macro="" textlink="">
          <xdr:nvSpPr>
            <xdr:cNvPr id="4651" name="Group Box 555" hidden="1">
              <a:extLst>
                <a:ext uri="{63B3BB69-23CF-44E3-9099-C40C66FF867C}">
                  <a14:compatExt spid="_x0000_s4651"/>
                </a:ext>
                <a:ext uri="{FF2B5EF4-FFF2-40B4-BE49-F238E27FC236}">
                  <a16:creationId xmlns:a16="http://schemas.microsoft.com/office/drawing/2014/main" id="{00000000-0008-0000-0400-00002B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52" name="Group Box 556" hidden="1">
              <a:extLst>
                <a:ext uri="{63B3BB69-23CF-44E3-9099-C40C66FF867C}">
                  <a14:compatExt spid="_x0000_s4652"/>
                </a:ext>
                <a:ext uri="{FF2B5EF4-FFF2-40B4-BE49-F238E27FC236}">
                  <a16:creationId xmlns:a16="http://schemas.microsoft.com/office/drawing/2014/main" id="{00000000-0008-0000-0400-00002C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28575</xdr:rowOff>
        </xdr:from>
        <xdr:to>
          <xdr:col>8</xdr:col>
          <xdr:colOff>9525</xdr:colOff>
          <xdr:row>82</xdr:row>
          <xdr:rowOff>266700</xdr:rowOff>
        </xdr:to>
        <xdr:sp macro="" textlink="">
          <xdr:nvSpPr>
            <xdr:cNvPr id="4653" name="Group Box 557" hidden="1">
              <a:extLst>
                <a:ext uri="{63B3BB69-23CF-44E3-9099-C40C66FF867C}">
                  <a14:compatExt spid="_x0000_s4653"/>
                </a:ext>
                <a:ext uri="{FF2B5EF4-FFF2-40B4-BE49-F238E27FC236}">
                  <a16:creationId xmlns:a16="http://schemas.microsoft.com/office/drawing/2014/main" id="{00000000-0008-0000-0400-00002D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54" name="Group Box 558" hidden="1">
              <a:extLst>
                <a:ext uri="{63B3BB69-23CF-44E3-9099-C40C66FF867C}">
                  <a14:compatExt spid="_x0000_s4654"/>
                </a:ext>
                <a:ext uri="{FF2B5EF4-FFF2-40B4-BE49-F238E27FC236}">
                  <a16:creationId xmlns:a16="http://schemas.microsoft.com/office/drawing/2014/main" id="{00000000-0008-0000-0400-00002E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28575</xdr:rowOff>
        </xdr:from>
        <xdr:to>
          <xdr:col>8</xdr:col>
          <xdr:colOff>9525</xdr:colOff>
          <xdr:row>82</xdr:row>
          <xdr:rowOff>266700</xdr:rowOff>
        </xdr:to>
        <xdr:sp macro="" textlink="">
          <xdr:nvSpPr>
            <xdr:cNvPr id="4655" name="Group Box 559" hidden="1">
              <a:extLst>
                <a:ext uri="{63B3BB69-23CF-44E3-9099-C40C66FF867C}">
                  <a14:compatExt spid="_x0000_s4655"/>
                </a:ext>
                <a:ext uri="{FF2B5EF4-FFF2-40B4-BE49-F238E27FC236}">
                  <a16:creationId xmlns:a16="http://schemas.microsoft.com/office/drawing/2014/main" id="{00000000-0008-0000-0400-00002F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56" name="Group Box 560" hidden="1">
              <a:extLst>
                <a:ext uri="{63B3BB69-23CF-44E3-9099-C40C66FF867C}">
                  <a14:compatExt spid="_x0000_s4656"/>
                </a:ext>
                <a:ext uri="{FF2B5EF4-FFF2-40B4-BE49-F238E27FC236}">
                  <a16:creationId xmlns:a16="http://schemas.microsoft.com/office/drawing/2014/main" id="{00000000-0008-0000-0400-000030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47625</xdr:rowOff>
        </xdr:from>
        <xdr:to>
          <xdr:col>8</xdr:col>
          <xdr:colOff>28575</xdr:colOff>
          <xdr:row>82</xdr:row>
          <xdr:rowOff>266700</xdr:rowOff>
        </xdr:to>
        <xdr:sp macro="" textlink="">
          <xdr:nvSpPr>
            <xdr:cNvPr id="4657" name="Group Box 561" hidden="1">
              <a:extLst>
                <a:ext uri="{63B3BB69-23CF-44E3-9099-C40C66FF867C}">
                  <a14:compatExt spid="_x0000_s4657"/>
                </a:ext>
                <a:ext uri="{FF2B5EF4-FFF2-40B4-BE49-F238E27FC236}">
                  <a16:creationId xmlns:a16="http://schemas.microsoft.com/office/drawing/2014/main" id="{00000000-0008-0000-0400-000031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58" name="Group Box 562" hidden="1">
              <a:extLst>
                <a:ext uri="{63B3BB69-23CF-44E3-9099-C40C66FF867C}">
                  <a14:compatExt spid="_x0000_s4658"/>
                </a:ext>
                <a:ext uri="{FF2B5EF4-FFF2-40B4-BE49-F238E27FC236}">
                  <a16:creationId xmlns:a16="http://schemas.microsoft.com/office/drawing/2014/main" id="{00000000-0008-0000-0400-000032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38100</xdr:rowOff>
        </xdr:from>
        <xdr:to>
          <xdr:col>8</xdr:col>
          <xdr:colOff>9525</xdr:colOff>
          <xdr:row>82</xdr:row>
          <xdr:rowOff>266700</xdr:rowOff>
        </xdr:to>
        <xdr:sp macro="" textlink="">
          <xdr:nvSpPr>
            <xdr:cNvPr id="4659" name="Group Box 563" hidden="1">
              <a:extLst>
                <a:ext uri="{63B3BB69-23CF-44E3-9099-C40C66FF867C}">
                  <a14:compatExt spid="_x0000_s4659"/>
                </a:ext>
                <a:ext uri="{FF2B5EF4-FFF2-40B4-BE49-F238E27FC236}">
                  <a16:creationId xmlns:a16="http://schemas.microsoft.com/office/drawing/2014/main" id="{00000000-0008-0000-0400-000033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28575</xdr:rowOff>
        </xdr:from>
        <xdr:to>
          <xdr:col>8</xdr:col>
          <xdr:colOff>0</xdr:colOff>
          <xdr:row>82</xdr:row>
          <xdr:rowOff>266700</xdr:rowOff>
        </xdr:to>
        <xdr:sp macro="" textlink="">
          <xdr:nvSpPr>
            <xdr:cNvPr id="4660" name="Group Box 564" hidden="1">
              <a:extLst>
                <a:ext uri="{63B3BB69-23CF-44E3-9099-C40C66FF867C}">
                  <a14:compatExt spid="_x0000_s4660"/>
                </a:ext>
                <a:ext uri="{FF2B5EF4-FFF2-40B4-BE49-F238E27FC236}">
                  <a16:creationId xmlns:a16="http://schemas.microsoft.com/office/drawing/2014/main" id="{00000000-0008-0000-0400-000034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61" name="Group Box 565" hidden="1">
              <a:extLst>
                <a:ext uri="{63B3BB69-23CF-44E3-9099-C40C66FF867C}">
                  <a14:compatExt spid="_x0000_s4661"/>
                </a:ext>
                <a:ext uri="{FF2B5EF4-FFF2-40B4-BE49-F238E27FC236}">
                  <a16:creationId xmlns:a16="http://schemas.microsoft.com/office/drawing/2014/main" id="{00000000-0008-0000-0400-000035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28575</xdr:rowOff>
        </xdr:from>
        <xdr:to>
          <xdr:col>8</xdr:col>
          <xdr:colOff>28575</xdr:colOff>
          <xdr:row>82</xdr:row>
          <xdr:rowOff>247650</xdr:rowOff>
        </xdr:to>
        <xdr:sp macro="" textlink="">
          <xdr:nvSpPr>
            <xdr:cNvPr id="4662" name="Group Box 566" hidden="1">
              <a:extLst>
                <a:ext uri="{63B3BB69-23CF-44E3-9099-C40C66FF867C}">
                  <a14:compatExt spid="_x0000_s4662"/>
                </a:ext>
                <a:ext uri="{FF2B5EF4-FFF2-40B4-BE49-F238E27FC236}">
                  <a16:creationId xmlns:a16="http://schemas.microsoft.com/office/drawing/2014/main" id="{00000000-0008-0000-0400-000036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63" name="Group Box 567" hidden="1">
              <a:extLst>
                <a:ext uri="{63B3BB69-23CF-44E3-9099-C40C66FF867C}">
                  <a14:compatExt spid="_x0000_s4663"/>
                </a:ext>
                <a:ext uri="{FF2B5EF4-FFF2-40B4-BE49-F238E27FC236}">
                  <a16:creationId xmlns:a16="http://schemas.microsoft.com/office/drawing/2014/main" id="{00000000-0008-0000-0400-000037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38100</xdr:rowOff>
        </xdr:from>
        <xdr:to>
          <xdr:col>8</xdr:col>
          <xdr:colOff>9525</xdr:colOff>
          <xdr:row>82</xdr:row>
          <xdr:rowOff>266700</xdr:rowOff>
        </xdr:to>
        <xdr:sp macro="" textlink="">
          <xdr:nvSpPr>
            <xdr:cNvPr id="4664" name="Group Box 568" hidden="1">
              <a:extLst>
                <a:ext uri="{63B3BB69-23CF-44E3-9099-C40C66FF867C}">
                  <a14:compatExt spid="_x0000_s4664"/>
                </a:ext>
                <a:ext uri="{FF2B5EF4-FFF2-40B4-BE49-F238E27FC236}">
                  <a16:creationId xmlns:a16="http://schemas.microsoft.com/office/drawing/2014/main" id="{00000000-0008-0000-0400-000038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28575</xdr:rowOff>
        </xdr:from>
        <xdr:to>
          <xdr:col>8</xdr:col>
          <xdr:colOff>0</xdr:colOff>
          <xdr:row>82</xdr:row>
          <xdr:rowOff>266700</xdr:rowOff>
        </xdr:to>
        <xdr:sp macro="" textlink="">
          <xdr:nvSpPr>
            <xdr:cNvPr id="4665" name="Group Box 569" hidden="1">
              <a:extLst>
                <a:ext uri="{63B3BB69-23CF-44E3-9099-C40C66FF867C}">
                  <a14:compatExt spid="_x0000_s4665"/>
                </a:ext>
                <a:ext uri="{FF2B5EF4-FFF2-40B4-BE49-F238E27FC236}">
                  <a16:creationId xmlns:a16="http://schemas.microsoft.com/office/drawing/2014/main" id="{00000000-0008-0000-0400-000039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66" name="Group Box 570" hidden="1">
              <a:extLst>
                <a:ext uri="{63B3BB69-23CF-44E3-9099-C40C66FF867C}">
                  <a14:compatExt spid="_x0000_s4666"/>
                </a:ext>
                <a:ext uri="{FF2B5EF4-FFF2-40B4-BE49-F238E27FC236}">
                  <a16:creationId xmlns:a16="http://schemas.microsoft.com/office/drawing/2014/main" id="{00000000-0008-0000-0400-00003A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28575</xdr:rowOff>
        </xdr:from>
        <xdr:to>
          <xdr:col>8</xdr:col>
          <xdr:colOff>28575</xdr:colOff>
          <xdr:row>82</xdr:row>
          <xdr:rowOff>247650</xdr:rowOff>
        </xdr:to>
        <xdr:sp macro="" textlink="">
          <xdr:nvSpPr>
            <xdr:cNvPr id="4667" name="Group Box 571" hidden="1">
              <a:extLst>
                <a:ext uri="{63B3BB69-23CF-44E3-9099-C40C66FF867C}">
                  <a14:compatExt spid="_x0000_s4667"/>
                </a:ext>
                <a:ext uri="{FF2B5EF4-FFF2-40B4-BE49-F238E27FC236}">
                  <a16:creationId xmlns:a16="http://schemas.microsoft.com/office/drawing/2014/main" id="{00000000-0008-0000-0400-00003B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68" name="Group Box 572" hidden="1">
              <a:extLst>
                <a:ext uri="{63B3BB69-23CF-44E3-9099-C40C66FF867C}">
                  <a14:compatExt spid="_x0000_s4668"/>
                </a:ext>
                <a:ext uri="{FF2B5EF4-FFF2-40B4-BE49-F238E27FC236}">
                  <a16:creationId xmlns:a16="http://schemas.microsoft.com/office/drawing/2014/main" id="{00000000-0008-0000-0400-00003C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28575</xdr:rowOff>
        </xdr:from>
        <xdr:to>
          <xdr:col>8</xdr:col>
          <xdr:colOff>28575</xdr:colOff>
          <xdr:row>86</xdr:row>
          <xdr:rowOff>266700</xdr:rowOff>
        </xdr:to>
        <xdr:sp macro="" textlink="">
          <xdr:nvSpPr>
            <xdr:cNvPr id="4669" name="Group Box 573" hidden="1">
              <a:extLst>
                <a:ext uri="{63B3BB69-23CF-44E3-9099-C40C66FF867C}">
                  <a14:compatExt spid="_x0000_s4669"/>
                </a:ext>
                <a:ext uri="{FF2B5EF4-FFF2-40B4-BE49-F238E27FC236}">
                  <a16:creationId xmlns:a16="http://schemas.microsoft.com/office/drawing/2014/main" id="{00000000-0008-0000-0400-00003D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285750</xdr:rowOff>
        </xdr:from>
        <xdr:to>
          <xdr:col>8</xdr:col>
          <xdr:colOff>685800</xdr:colOff>
          <xdr:row>87</xdr:row>
          <xdr:rowOff>0</xdr:rowOff>
        </xdr:to>
        <xdr:sp macro="" textlink="">
          <xdr:nvSpPr>
            <xdr:cNvPr id="4670" name="Group Box 574" hidden="1">
              <a:extLst>
                <a:ext uri="{63B3BB69-23CF-44E3-9099-C40C66FF867C}">
                  <a14:compatExt spid="_x0000_s4670"/>
                </a:ext>
                <a:ext uri="{FF2B5EF4-FFF2-40B4-BE49-F238E27FC236}">
                  <a16:creationId xmlns:a16="http://schemas.microsoft.com/office/drawing/2014/main" id="{00000000-0008-0000-0400-00003E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9525</xdr:rowOff>
        </xdr:from>
        <xdr:to>
          <xdr:col>8</xdr:col>
          <xdr:colOff>76200</xdr:colOff>
          <xdr:row>87</xdr:row>
          <xdr:rowOff>38100</xdr:rowOff>
        </xdr:to>
        <xdr:sp macro="" textlink="">
          <xdr:nvSpPr>
            <xdr:cNvPr id="4671" name="Group Box 575" hidden="1">
              <a:extLst>
                <a:ext uri="{63B3BB69-23CF-44E3-9099-C40C66FF867C}">
                  <a14:compatExt spid="_x0000_s4671"/>
                </a:ext>
                <a:ext uri="{FF2B5EF4-FFF2-40B4-BE49-F238E27FC236}">
                  <a16:creationId xmlns:a16="http://schemas.microsoft.com/office/drawing/2014/main" id="{00000000-0008-0000-0400-00003F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72" name="Group Box 576" hidden="1">
              <a:extLst>
                <a:ext uri="{63B3BB69-23CF-44E3-9099-C40C66FF867C}">
                  <a14:compatExt spid="_x0000_s4672"/>
                </a:ext>
                <a:ext uri="{FF2B5EF4-FFF2-40B4-BE49-F238E27FC236}">
                  <a16:creationId xmlns:a16="http://schemas.microsoft.com/office/drawing/2014/main" id="{00000000-0008-0000-0400-000040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38100</xdr:rowOff>
        </xdr:from>
        <xdr:to>
          <xdr:col>8</xdr:col>
          <xdr:colOff>28575</xdr:colOff>
          <xdr:row>86</xdr:row>
          <xdr:rowOff>266700</xdr:rowOff>
        </xdr:to>
        <xdr:sp macro="" textlink="">
          <xdr:nvSpPr>
            <xdr:cNvPr id="4673" name="Group Box 577" hidden="1">
              <a:extLst>
                <a:ext uri="{63B3BB69-23CF-44E3-9099-C40C66FF867C}">
                  <a14:compatExt spid="_x0000_s4673"/>
                </a:ext>
                <a:ext uri="{FF2B5EF4-FFF2-40B4-BE49-F238E27FC236}">
                  <a16:creationId xmlns:a16="http://schemas.microsoft.com/office/drawing/2014/main" id="{00000000-0008-0000-0400-000041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74" name="Group Box 578" hidden="1">
              <a:extLst>
                <a:ext uri="{63B3BB69-23CF-44E3-9099-C40C66FF867C}">
                  <a14:compatExt spid="_x0000_s4674"/>
                </a:ext>
                <a:ext uri="{FF2B5EF4-FFF2-40B4-BE49-F238E27FC236}">
                  <a16:creationId xmlns:a16="http://schemas.microsoft.com/office/drawing/2014/main" id="{00000000-0008-0000-0400-000042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28575</xdr:rowOff>
        </xdr:from>
        <xdr:to>
          <xdr:col>8</xdr:col>
          <xdr:colOff>9525</xdr:colOff>
          <xdr:row>86</xdr:row>
          <xdr:rowOff>266700</xdr:rowOff>
        </xdr:to>
        <xdr:sp macro="" textlink="">
          <xdr:nvSpPr>
            <xdr:cNvPr id="4675" name="Group Box 579" hidden="1">
              <a:extLst>
                <a:ext uri="{63B3BB69-23CF-44E3-9099-C40C66FF867C}">
                  <a14:compatExt spid="_x0000_s4675"/>
                </a:ext>
                <a:ext uri="{FF2B5EF4-FFF2-40B4-BE49-F238E27FC236}">
                  <a16:creationId xmlns:a16="http://schemas.microsoft.com/office/drawing/2014/main" id="{00000000-0008-0000-0400-000043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76" name="Group Box 580" hidden="1">
              <a:extLst>
                <a:ext uri="{63B3BB69-23CF-44E3-9099-C40C66FF867C}">
                  <a14:compatExt spid="_x0000_s4676"/>
                </a:ext>
                <a:ext uri="{FF2B5EF4-FFF2-40B4-BE49-F238E27FC236}">
                  <a16:creationId xmlns:a16="http://schemas.microsoft.com/office/drawing/2014/main" id="{00000000-0008-0000-0400-000044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38100</xdr:rowOff>
        </xdr:from>
        <xdr:to>
          <xdr:col>8</xdr:col>
          <xdr:colOff>28575</xdr:colOff>
          <xdr:row>86</xdr:row>
          <xdr:rowOff>266700</xdr:rowOff>
        </xdr:to>
        <xdr:sp macro="" textlink="">
          <xdr:nvSpPr>
            <xdr:cNvPr id="4677" name="Group Box 581" hidden="1">
              <a:extLst>
                <a:ext uri="{63B3BB69-23CF-44E3-9099-C40C66FF867C}">
                  <a14:compatExt spid="_x0000_s4677"/>
                </a:ext>
                <a:ext uri="{FF2B5EF4-FFF2-40B4-BE49-F238E27FC236}">
                  <a16:creationId xmlns:a16="http://schemas.microsoft.com/office/drawing/2014/main" id="{00000000-0008-0000-0400-000045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78" name="Group Box 582" hidden="1">
              <a:extLst>
                <a:ext uri="{63B3BB69-23CF-44E3-9099-C40C66FF867C}">
                  <a14:compatExt spid="_x0000_s4678"/>
                </a:ext>
                <a:ext uri="{FF2B5EF4-FFF2-40B4-BE49-F238E27FC236}">
                  <a16:creationId xmlns:a16="http://schemas.microsoft.com/office/drawing/2014/main" id="{00000000-0008-0000-0400-000046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28575</xdr:rowOff>
        </xdr:from>
        <xdr:to>
          <xdr:col>8</xdr:col>
          <xdr:colOff>9525</xdr:colOff>
          <xdr:row>86</xdr:row>
          <xdr:rowOff>266700</xdr:rowOff>
        </xdr:to>
        <xdr:sp macro="" textlink="">
          <xdr:nvSpPr>
            <xdr:cNvPr id="4679" name="Group Box 583" hidden="1">
              <a:extLst>
                <a:ext uri="{63B3BB69-23CF-44E3-9099-C40C66FF867C}">
                  <a14:compatExt spid="_x0000_s4679"/>
                </a:ext>
                <a:ext uri="{FF2B5EF4-FFF2-40B4-BE49-F238E27FC236}">
                  <a16:creationId xmlns:a16="http://schemas.microsoft.com/office/drawing/2014/main" id="{00000000-0008-0000-0400-000047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80" name="Group Box 584" hidden="1">
              <a:extLst>
                <a:ext uri="{63B3BB69-23CF-44E3-9099-C40C66FF867C}">
                  <a14:compatExt spid="_x0000_s4680"/>
                </a:ext>
                <a:ext uri="{FF2B5EF4-FFF2-40B4-BE49-F238E27FC236}">
                  <a16:creationId xmlns:a16="http://schemas.microsoft.com/office/drawing/2014/main" id="{00000000-0008-0000-0400-000048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28575</xdr:rowOff>
        </xdr:from>
        <xdr:to>
          <xdr:col>8</xdr:col>
          <xdr:colOff>9525</xdr:colOff>
          <xdr:row>86</xdr:row>
          <xdr:rowOff>266700</xdr:rowOff>
        </xdr:to>
        <xdr:sp macro="" textlink="">
          <xdr:nvSpPr>
            <xdr:cNvPr id="4681" name="Group Box 585" hidden="1">
              <a:extLst>
                <a:ext uri="{63B3BB69-23CF-44E3-9099-C40C66FF867C}">
                  <a14:compatExt spid="_x0000_s4681"/>
                </a:ext>
                <a:ext uri="{FF2B5EF4-FFF2-40B4-BE49-F238E27FC236}">
                  <a16:creationId xmlns:a16="http://schemas.microsoft.com/office/drawing/2014/main" id="{00000000-0008-0000-0400-000049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82" name="Group Box 586" hidden="1">
              <a:extLst>
                <a:ext uri="{63B3BB69-23CF-44E3-9099-C40C66FF867C}">
                  <a14:compatExt spid="_x0000_s4682"/>
                </a:ext>
                <a:ext uri="{FF2B5EF4-FFF2-40B4-BE49-F238E27FC236}">
                  <a16:creationId xmlns:a16="http://schemas.microsoft.com/office/drawing/2014/main" id="{00000000-0008-0000-0400-00004A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47625</xdr:rowOff>
        </xdr:from>
        <xdr:to>
          <xdr:col>8</xdr:col>
          <xdr:colOff>28575</xdr:colOff>
          <xdr:row>86</xdr:row>
          <xdr:rowOff>266700</xdr:rowOff>
        </xdr:to>
        <xdr:sp macro="" textlink="">
          <xdr:nvSpPr>
            <xdr:cNvPr id="4683" name="Group Box 587" hidden="1">
              <a:extLst>
                <a:ext uri="{63B3BB69-23CF-44E3-9099-C40C66FF867C}">
                  <a14:compatExt spid="_x0000_s4683"/>
                </a:ext>
                <a:ext uri="{FF2B5EF4-FFF2-40B4-BE49-F238E27FC236}">
                  <a16:creationId xmlns:a16="http://schemas.microsoft.com/office/drawing/2014/main" id="{00000000-0008-0000-0400-00004B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84" name="Group Box 588" hidden="1">
              <a:extLst>
                <a:ext uri="{63B3BB69-23CF-44E3-9099-C40C66FF867C}">
                  <a14:compatExt spid="_x0000_s4684"/>
                </a:ext>
                <a:ext uri="{FF2B5EF4-FFF2-40B4-BE49-F238E27FC236}">
                  <a16:creationId xmlns:a16="http://schemas.microsoft.com/office/drawing/2014/main" id="{00000000-0008-0000-0400-00004C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38100</xdr:rowOff>
        </xdr:from>
        <xdr:to>
          <xdr:col>8</xdr:col>
          <xdr:colOff>9525</xdr:colOff>
          <xdr:row>86</xdr:row>
          <xdr:rowOff>266700</xdr:rowOff>
        </xdr:to>
        <xdr:sp macro="" textlink="">
          <xdr:nvSpPr>
            <xdr:cNvPr id="4685" name="Group Box 589" hidden="1">
              <a:extLst>
                <a:ext uri="{63B3BB69-23CF-44E3-9099-C40C66FF867C}">
                  <a14:compatExt spid="_x0000_s4685"/>
                </a:ext>
                <a:ext uri="{FF2B5EF4-FFF2-40B4-BE49-F238E27FC236}">
                  <a16:creationId xmlns:a16="http://schemas.microsoft.com/office/drawing/2014/main" id="{00000000-0008-0000-0400-00004D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28575</xdr:rowOff>
        </xdr:from>
        <xdr:to>
          <xdr:col>8</xdr:col>
          <xdr:colOff>0</xdr:colOff>
          <xdr:row>86</xdr:row>
          <xdr:rowOff>266700</xdr:rowOff>
        </xdr:to>
        <xdr:sp macro="" textlink="">
          <xdr:nvSpPr>
            <xdr:cNvPr id="4686" name="Group Box 590" hidden="1">
              <a:extLst>
                <a:ext uri="{63B3BB69-23CF-44E3-9099-C40C66FF867C}">
                  <a14:compatExt spid="_x0000_s4686"/>
                </a:ext>
                <a:ext uri="{FF2B5EF4-FFF2-40B4-BE49-F238E27FC236}">
                  <a16:creationId xmlns:a16="http://schemas.microsoft.com/office/drawing/2014/main" id="{00000000-0008-0000-0400-00004E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87" name="Group Box 591" hidden="1">
              <a:extLst>
                <a:ext uri="{63B3BB69-23CF-44E3-9099-C40C66FF867C}">
                  <a14:compatExt spid="_x0000_s4687"/>
                </a:ext>
                <a:ext uri="{FF2B5EF4-FFF2-40B4-BE49-F238E27FC236}">
                  <a16:creationId xmlns:a16="http://schemas.microsoft.com/office/drawing/2014/main" id="{00000000-0008-0000-0400-00004F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28575</xdr:rowOff>
        </xdr:from>
        <xdr:to>
          <xdr:col>8</xdr:col>
          <xdr:colOff>28575</xdr:colOff>
          <xdr:row>86</xdr:row>
          <xdr:rowOff>247650</xdr:rowOff>
        </xdr:to>
        <xdr:sp macro="" textlink="">
          <xdr:nvSpPr>
            <xdr:cNvPr id="4688" name="Group Box 592" hidden="1">
              <a:extLst>
                <a:ext uri="{63B3BB69-23CF-44E3-9099-C40C66FF867C}">
                  <a14:compatExt spid="_x0000_s4688"/>
                </a:ext>
                <a:ext uri="{FF2B5EF4-FFF2-40B4-BE49-F238E27FC236}">
                  <a16:creationId xmlns:a16="http://schemas.microsoft.com/office/drawing/2014/main" id="{00000000-0008-0000-0400-000050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89" name="Group Box 593" hidden="1">
              <a:extLst>
                <a:ext uri="{63B3BB69-23CF-44E3-9099-C40C66FF867C}">
                  <a14:compatExt spid="_x0000_s4689"/>
                </a:ext>
                <a:ext uri="{FF2B5EF4-FFF2-40B4-BE49-F238E27FC236}">
                  <a16:creationId xmlns:a16="http://schemas.microsoft.com/office/drawing/2014/main" id="{00000000-0008-0000-0400-000051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38100</xdr:rowOff>
        </xdr:from>
        <xdr:to>
          <xdr:col>8</xdr:col>
          <xdr:colOff>9525</xdr:colOff>
          <xdr:row>86</xdr:row>
          <xdr:rowOff>266700</xdr:rowOff>
        </xdr:to>
        <xdr:sp macro="" textlink="">
          <xdr:nvSpPr>
            <xdr:cNvPr id="4690" name="Group Box 594" hidden="1">
              <a:extLst>
                <a:ext uri="{63B3BB69-23CF-44E3-9099-C40C66FF867C}">
                  <a14:compatExt spid="_x0000_s4690"/>
                </a:ext>
                <a:ext uri="{FF2B5EF4-FFF2-40B4-BE49-F238E27FC236}">
                  <a16:creationId xmlns:a16="http://schemas.microsoft.com/office/drawing/2014/main" id="{00000000-0008-0000-0400-000052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28575</xdr:rowOff>
        </xdr:from>
        <xdr:to>
          <xdr:col>8</xdr:col>
          <xdr:colOff>0</xdr:colOff>
          <xdr:row>86</xdr:row>
          <xdr:rowOff>266700</xdr:rowOff>
        </xdr:to>
        <xdr:sp macro="" textlink="">
          <xdr:nvSpPr>
            <xdr:cNvPr id="4691" name="Group Box 595" hidden="1">
              <a:extLst>
                <a:ext uri="{63B3BB69-23CF-44E3-9099-C40C66FF867C}">
                  <a14:compatExt spid="_x0000_s4691"/>
                </a:ext>
                <a:ext uri="{FF2B5EF4-FFF2-40B4-BE49-F238E27FC236}">
                  <a16:creationId xmlns:a16="http://schemas.microsoft.com/office/drawing/2014/main" id="{00000000-0008-0000-0400-000053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92" name="Group Box 596" hidden="1">
              <a:extLst>
                <a:ext uri="{63B3BB69-23CF-44E3-9099-C40C66FF867C}">
                  <a14:compatExt spid="_x0000_s4692"/>
                </a:ext>
                <a:ext uri="{FF2B5EF4-FFF2-40B4-BE49-F238E27FC236}">
                  <a16:creationId xmlns:a16="http://schemas.microsoft.com/office/drawing/2014/main" id="{00000000-0008-0000-0400-000054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28575</xdr:rowOff>
        </xdr:from>
        <xdr:to>
          <xdr:col>8</xdr:col>
          <xdr:colOff>28575</xdr:colOff>
          <xdr:row>86</xdr:row>
          <xdr:rowOff>247650</xdr:rowOff>
        </xdr:to>
        <xdr:sp macro="" textlink="">
          <xdr:nvSpPr>
            <xdr:cNvPr id="4693" name="Group Box 597" hidden="1">
              <a:extLst>
                <a:ext uri="{63B3BB69-23CF-44E3-9099-C40C66FF867C}">
                  <a14:compatExt spid="_x0000_s4693"/>
                </a:ext>
                <a:ext uri="{FF2B5EF4-FFF2-40B4-BE49-F238E27FC236}">
                  <a16:creationId xmlns:a16="http://schemas.microsoft.com/office/drawing/2014/main" id="{00000000-0008-0000-0400-000055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157</xdr:col>
      <xdr:colOff>3741</xdr:colOff>
      <xdr:row>0</xdr:row>
      <xdr:rowOff>222818</xdr:rowOff>
    </xdr:from>
    <xdr:to>
      <xdr:col>159</xdr:col>
      <xdr:colOff>409348</xdr:colOff>
      <xdr:row>1</xdr:row>
      <xdr:rowOff>885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64270277" y="222818"/>
          <a:ext cx="1344500" cy="145460"/>
          <a:chOff x="55768875" y="921883"/>
          <a:chExt cx="1567656" cy="166687"/>
        </a:xfrm>
      </xdr:grpSpPr>
      <xdr:sp macro="[1]!Sort_Num" textlink="">
        <xdr:nvSpPr>
          <xdr:cNvPr id="3" name="角丸四角形 2">
            <a:extLst>
              <a:ext uri="{FF2B5EF4-FFF2-40B4-BE49-F238E27FC236}">
                <a16:creationId xmlns:a16="http://schemas.microsoft.com/office/drawing/2014/main" id="{00000000-0008-0000-0500-000003000000}"/>
              </a:ext>
            </a:extLst>
          </xdr:cNvPr>
          <xdr:cNvSpPr/>
        </xdr:nvSpPr>
        <xdr:spPr>
          <a:xfrm>
            <a:off x="56627372" y="921883"/>
            <a:ext cx="709159" cy="166687"/>
          </a:xfrm>
          <a:prstGeom prst="roundRect">
            <a:avLst>
              <a:gd name="adj" fmla="val 6497"/>
            </a:avLst>
          </a:prstGeom>
          <a:solidFill>
            <a:srgbClr val="DDDDDD"/>
          </a:solidFill>
          <a:ln w="6350">
            <a:solidFill>
              <a:schemeClr val="bg1">
                <a:lumMod val="50000"/>
              </a:schemeClr>
            </a:solid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tx1"/>
                </a:solidFill>
                <a:latin typeface="HGSｺﾞｼｯｸM" panose="020B0600000000000000" pitchFamily="50" charset="-128"/>
                <a:ea typeface="HGSｺﾞｼｯｸM" panose="020B0600000000000000" pitchFamily="50" charset="-128"/>
              </a:rPr>
              <a:t>連番順</a:t>
            </a:r>
          </a:p>
        </xdr:txBody>
      </xdr:sp>
      <xdr:sp macro="[1]!Sort_Plan_Evaluation" textlink="">
        <xdr:nvSpPr>
          <xdr:cNvPr id="4" name="角丸四角形 3">
            <a:extLst>
              <a:ext uri="{FF2B5EF4-FFF2-40B4-BE49-F238E27FC236}">
                <a16:creationId xmlns:a16="http://schemas.microsoft.com/office/drawing/2014/main" id="{00000000-0008-0000-0500-000004000000}"/>
              </a:ext>
            </a:extLst>
          </xdr:cNvPr>
          <xdr:cNvSpPr/>
        </xdr:nvSpPr>
        <xdr:spPr>
          <a:xfrm>
            <a:off x="55768875" y="921883"/>
            <a:ext cx="720612" cy="166687"/>
          </a:xfrm>
          <a:prstGeom prst="roundRect">
            <a:avLst>
              <a:gd name="adj" fmla="val 6497"/>
            </a:avLst>
          </a:prstGeom>
          <a:solidFill>
            <a:srgbClr val="DDDDDD"/>
          </a:solidFill>
          <a:ln w="6350">
            <a:solidFill>
              <a:schemeClr val="bg1">
                <a:lumMod val="50000"/>
              </a:schemeClr>
            </a:solid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tx1"/>
                </a:solidFill>
                <a:latin typeface="HGSｺﾞｼｯｸM" panose="020B0600000000000000" pitchFamily="50" charset="-128"/>
                <a:ea typeface="HGSｺﾞｼｯｸM" panose="020B0600000000000000" pitchFamily="50" charset="-128"/>
              </a:rPr>
              <a:t>評価順</a:t>
            </a:r>
          </a:p>
        </xdr:txBody>
      </xdr:sp>
    </xdr:grpSp>
    <xdr:clientData fPrintsWithSheet="0"/>
  </xdr:twoCellAnchor>
  <xdr:twoCellAnchor>
    <xdr:from>
      <xdr:col>155</xdr:col>
      <xdr:colOff>29090</xdr:colOff>
      <xdr:row>1</xdr:row>
      <xdr:rowOff>1399</xdr:rowOff>
    </xdr:from>
    <xdr:to>
      <xdr:col>158</xdr:col>
      <xdr:colOff>68845</xdr:colOff>
      <xdr:row>2</xdr:row>
      <xdr:rowOff>269747</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61601411" y="368792"/>
          <a:ext cx="3196613" cy="472455"/>
          <a:chOff x="53931911" y="86745"/>
          <a:chExt cx="3163226" cy="611248"/>
        </a:xfrm>
      </xdr:grpSpPr>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53931911" y="86745"/>
            <a:ext cx="38472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PｺﾞｼｯｸM" panose="020B0600000000000000" pitchFamily="50" charset="-128"/>
                <a:ea typeface="HGPｺﾞｼｯｸM" panose="020B0600000000000000" pitchFamily="50" charset="-128"/>
              </a:rPr>
              <a:t>削減率</a:t>
            </a:r>
          </a:p>
        </xdr:txBody>
      </xdr:sp>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54501608" y="86745"/>
            <a:ext cx="616663" cy="166712"/>
            <a:chOff x="53875054" y="45923"/>
            <a:chExt cx="616663" cy="166712"/>
          </a:xfrm>
        </xdr:grpSpPr>
        <xdr:sp macro="" textlink="">
          <xdr:nvSpPr>
            <xdr:cNvPr id="33" name="正方形/長方形 32">
              <a:extLst>
                <a:ext uri="{FF2B5EF4-FFF2-40B4-BE49-F238E27FC236}">
                  <a16:creationId xmlns:a16="http://schemas.microsoft.com/office/drawing/2014/main" id="{00000000-0008-0000-0500-000021000000}"/>
                </a:ext>
              </a:extLst>
            </xdr:cNvPr>
            <xdr:cNvSpPr/>
          </xdr:nvSpPr>
          <xdr:spPr>
            <a:xfrm>
              <a:off x="53875054" y="71437"/>
              <a:ext cx="119062" cy="119063"/>
            </a:xfrm>
            <a:prstGeom prst="rect">
              <a:avLst/>
            </a:prstGeom>
            <a:solidFill>
              <a:srgbClr val="B0EAD4"/>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54085965" y="45923"/>
              <a:ext cx="405752"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以上</a:t>
              </a:r>
            </a:p>
          </xdr:txBody>
        </xdr:sp>
      </xdr:grpSp>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5346239" y="86745"/>
            <a:ext cx="885558" cy="175648"/>
            <a:chOff x="53801498" y="45923"/>
            <a:chExt cx="885558" cy="175648"/>
          </a:xfrm>
        </xdr:grpSpPr>
        <xdr:sp macro="" textlink="">
          <xdr:nvSpPr>
            <xdr:cNvPr id="31" name="正方形/長方形 30">
              <a:extLst>
                <a:ext uri="{FF2B5EF4-FFF2-40B4-BE49-F238E27FC236}">
                  <a16:creationId xmlns:a16="http://schemas.microsoft.com/office/drawing/2014/main" id="{00000000-0008-0000-0500-00001F000000}"/>
                </a:ext>
              </a:extLst>
            </xdr:cNvPr>
            <xdr:cNvSpPr/>
          </xdr:nvSpPr>
          <xdr:spPr>
            <a:xfrm>
              <a:off x="53801498" y="71437"/>
              <a:ext cx="119062" cy="119063"/>
            </a:xfrm>
            <a:prstGeom prst="rect">
              <a:avLst/>
            </a:prstGeom>
            <a:solidFill>
              <a:srgbClr val="D7F5E6"/>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54012409" y="45923"/>
              <a:ext cx="674647" cy="175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2.95</a:t>
              </a:r>
              <a:r>
                <a:rPr lang="en-US" altLang="ja-JP" sz="1100" b="0" i="0" u="none" strike="noStrike">
                  <a:solidFill>
                    <a:schemeClr val="tx1"/>
                  </a:solidFill>
                  <a:effectLst/>
                  <a:latin typeface="+mn-lt"/>
                  <a:ea typeface="+mn-ea"/>
                  <a:cs typeface="+mn-cs"/>
                </a:rPr>
                <a:t>%</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a:t>
              </a:r>
            </a:p>
          </xdr:txBody>
        </xdr:sp>
      </xdr:grpSp>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6339460" y="86745"/>
            <a:ext cx="730976" cy="170024"/>
            <a:chOff x="53842617" y="45923"/>
            <a:chExt cx="736744" cy="170024"/>
          </a:xfrm>
        </xdr:grpSpPr>
        <xdr:sp macro="" textlink="">
          <xdr:nvSpPr>
            <xdr:cNvPr id="29" name="正方形/長方形 28">
              <a:extLst>
                <a:ext uri="{FF2B5EF4-FFF2-40B4-BE49-F238E27FC236}">
                  <a16:creationId xmlns:a16="http://schemas.microsoft.com/office/drawing/2014/main" id="{00000000-0008-0000-0500-00001D000000}"/>
                </a:ext>
              </a:extLst>
            </xdr:cNvPr>
            <xdr:cNvSpPr/>
          </xdr:nvSpPr>
          <xdr:spPr>
            <a:xfrm>
              <a:off x="53842617" y="71437"/>
              <a:ext cx="119062" cy="119064"/>
            </a:xfrm>
            <a:prstGeom prst="rect">
              <a:avLst/>
            </a:prstGeom>
            <a:solidFill>
              <a:srgbClr val="ECFAF3"/>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54053531" y="45923"/>
              <a:ext cx="525830" cy="170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2.95%</a:t>
              </a:r>
              <a:endParaRPr kumimoji="1" lang="ja-JP" altLang="en-US" sz="1000">
                <a:latin typeface="HGPｺﾞｼｯｸM" panose="020B0600000000000000" pitchFamily="50" charset="-128"/>
                <a:ea typeface="HGPｺﾞｼｯｸM" panose="020B0600000000000000" pitchFamily="50" charset="-128"/>
              </a:endParaRPr>
            </a:p>
          </xdr:txBody>
        </xdr:sp>
      </xdr:grpSp>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56339385" y="277245"/>
            <a:ext cx="755752" cy="168413"/>
            <a:chOff x="53841968" y="45923"/>
            <a:chExt cx="765957" cy="166712"/>
          </a:xfrm>
        </xdr:grpSpPr>
        <xdr:sp macro="" textlink="">
          <xdr:nvSpPr>
            <xdr:cNvPr id="27" name="正方形/長方形 26">
              <a:extLst>
                <a:ext uri="{FF2B5EF4-FFF2-40B4-BE49-F238E27FC236}">
                  <a16:creationId xmlns:a16="http://schemas.microsoft.com/office/drawing/2014/main" id="{00000000-0008-0000-0500-00001B000000}"/>
                </a:ext>
              </a:extLst>
            </xdr:cNvPr>
            <xdr:cNvSpPr/>
          </xdr:nvSpPr>
          <xdr:spPr>
            <a:xfrm>
              <a:off x="53841968" y="71437"/>
              <a:ext cx="119062" cy="119063"/>
            </a:xfrm>
            <a:prstGeom prst="rect">
              <a:avLst/>
            </a:prstGeom>
            <a:solidFill>
              <a:srgbClr val="F1E1CB"/>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54052901" y="45923"/>
              <a:ext cx="55502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-10%</a:t>
              </a:r>
              <a:r>
                <a:rPr kumimoji="1" lang="ja-JP" altLang="en-US" sz="1000">
                  <a:latin typeface="HGPｺﾞｼｯｸM" panose="020B0600000000000000" pitchFamily="50" charset="-128"/>
                  <a:ea typeface="HGPｺﾞｼｯｸM" panose="020B0600000000000000" pitchFamily="50" charset="-128"/>
                </a:rPr>
                <a:t>以下</a:t>
              </a:r>
              <a:endParaRPr kumimoji="1" lang="en-US" altLang="ja-JP" sz="1000">
                <a:latin typeface="HGPｺﾞｼｯｸM" panose="020B0600000000000000" pitchFamily="50" charset="-128"/>
                <a:ea typeface="HGPｺﾞｼｯｸM" panose="020B0600000000000000" pitchFamily="50" charset="-128"/>
              </a:endParaRPr>
            </a:p>
          </xdr:txBody>
        </xdr:sp>
      </xdr:grpSp>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55346238" y="277245"/>
            <a:ext cx="840573" cy="168413"/>
            <a:chOff x="53801497" y="45923"/>
            <a:chExt cx="840573" cy="166785"/>
          </a:xfrm>
        </xdr:grpSpPr>
        <xdr:sp macro="" textlink="">
          <xdr:nvSpPr>
            <xdr:cNvPr id="25" name="正方形/長方形 24">
              <a:extLst>
                <a:ext uri="{FF2B5EF4-FFF2-40B4-BE49-F238E27FC236}">
                  <a16:creationId xmlns:a16="http://schemas.microsoft.com/office/drawing/2014/main" id="{00000000-0008-0000-0500-000019000000}"/>
                </a:ext>
              </a:extLst>
            </xdr:cNvPr>
            <xdr:cNvSpPr/>
          </xdr:nvSpPr>
          <xdr:spPr>
            <a:xfrm>
              <a:off x="53801497" y="71437"/>
              <a:ext cx="119062" cy="119063"/>
            </a:xfrm>
            <a:prstGeom prst="rect">
              <a:avLst/>
            </a:prstGeom>
            <a:solidFill>
              <a:srgbClr val="F4E8D8"/>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54012410" y="45923"/>
              <a:ext cx="629660" cy="16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-10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a:t>
              </a:r>
            </a:p>
          </xdr:txBody>
        </xdr:sp>
      </xdr:grpSp>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54501596" y="277245"/>
            <a:ext cx="692939" cy="168413"/>
            <a:chOff x="53875703" y="45923"/>
            <a:chExt cx="687592" cy="166795"/>
          </a:xfrm>
        </xdr:grpSpPr>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53875703" y="71437"/>
              <a:ext cx="116912" cy="119063"/>
            </a:xfrm>
            <a:prstGeom prst="rect">
              <a:avLst/>
            </a:prstGeom>
            <a:solidFill>
              <a:srgbClr val="F8F1E4"/>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54086614" y="45923"/>
              <a:ext cx="476681" cy="166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0</a:t>
              </a:r>
              <a:r>
                <a:rPr kumimoji="1" lang="ja-JP" altLang="en-US" sz="1000">
                  <a:latin typeface="HGPｺﾞｼｯｸM" panose="020B0600000000000000" pitchFamily="50" charset="-128"/>
                  <a:ea typeface="HGPｺﾞｼｯｸM" panose="020B0600000000000000" pitchFamily="50" charset="-128"/>
                </a:rPr>
                <a:t>％</a:t>
              </a:r>
            </a:p>
          </xdr:txBody>
        </xdr:sp>
      </xdr:grpSp>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3931911" y="522319"/>
            <a:ext cx="51296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PｺﾞｼｯｸM" panose="020B0600000000000000" pitchFamily="50" charset="-128"/>
                <a:ea typeface="HGPｺﾞｼｯｸM" panose="020B0600000000000000" pitchFamily="50" charset="-128"/>
              </a:rPr>
              <a:t>重点対策</a:t>
            </a:r>
          </a:p>
        </xdr:txBody>
      </xdr:sp>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4501608" y="525392"/>
            <a:ext cx="563059" cy="165981"/>
            <a:chOff x="53875054" y="45923"/>
            <a:chExt cx="563059" cy="166712"/>
          </a:xfrm>
        </xdr:grpSpPr>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53875054" y="71437"/>
              <a:ext cx="119062" cy="119063"/>
            </a:xfrm>
            <a:prstGeom prst="rect">
              <a:avLst/>
            </a:prstGeom>
            <a:solidFill>
              <a:srgbClr val="D4F4E8"/>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54085965" y="45923"/>
              <a:ext cx="352148"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a:t>
              </a:r>
            </a:p>
          </xdr:txBody>
        </xdr:sp>
      </xdr:grpSp>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55346238" y="525392"/>
            <a:ext cx="840573" cy="165981"/>
            <a:chOff x="53801497" y="45923"/>
            <a:chExt cx="840573" cy="170499"/>
          </a:xfrm>
        </xdr:grpSpPr>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53801497" y="71437"/>
              <a:ext cx="119062" cy="123787"/>
            </a:xfrm>
            <a:prstGeom prst="rect">
              <a:avLst/>
            </a:prstGeom>
            <a:solidFill>
              <a:srgbClr val="F4E8D8"/>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4012410" y="45923"/>
              <a:ext cx="629660" cy="170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50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a:t>
              </a:r>
            </a:p>
          </xdr:txBody>
        </xdr:sp>
      </xdr:grpSp>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56339370" y="532011"/>
            <a:ext cx="632900" cy="165982"/>
            <a:chOff x="53842627" y="45922"/>
            <a:chExt cx="637729" cy="181092"/>
          </a:xfrm>
        </xdr:grpSpPr>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53842627" y="71435"/>
              <a:ext cx="119062" cy="131477"/>
            </a:xfrm>
            <a:prstGeom prst="rect">
              <a:avLst/>
            </a:prstGeom>
            <a:solidFill>
              <a:srgbClr val="F1E1CB"/>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54053572" y="45922"/>
              <a:ext cx="426784" cy="181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50%</a:t>
              </a:r>
            </a:p>
          </xdr:txBody>
        </xdr:sp>
      </xdr:grpSp>
    </xdr:grpSp>
    <xdr:clientData/>
  </xdr:twoCellAnchor>
  <xdr:oneCellAnchor>
    <xdr:from>
      <xdr:col>165</xdr:col>
      <xdr:colOff>548708</xdr:colOff>
      <xdr:row>0</xdr:row>
      <xdr:rowOff>203427</xdr:rowOff>
    </xdr:from>
    <xdr:ext cx="1750287" cy="166712"/>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65280608" y="203427"/>
          <a:ext cx="1750287"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PｺﾞｼｯｸM" panose="020B0600000000000000" pitchFamily="50" charset="-128"/>
              <a:ea typeface="HGPｺﾞｼｯｸM" panose="020B0600000000000000" pitchFamily="50" charset="-128"/>
            </a:rPr>
            <a:t>（四捨五入し少数１桁として判定）</a:t>
          </a:r>
        </a:p>
      </xdr:txBody>
    </xdr:sp>
    <xdr:clientData/>
  </xdr:oneCellAnchor>
  <xdr:oneCellAnchor>
    <xdr:from>
      <xdr:col>175</xdr:col>
      <xdr:colOff>548708</xdr:colOff>
      <xdr:row>0</xdr:row>
      <xdr:rowOff>203427</xdr:rowOff>
    </xdr:from>
    <xdr:ext cx="1750287" cy="166712"/>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70205033" y="203427"/>
          <a:ext cx="1750287"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PｺﾞｼｯｸM" panose="020B0600000000000000" pitchFamily="50" charset="-128"/>
              <a:ea typeface="HGPｺﾞｼｯｸM" panose="020B0600000000000000" pitchFamily="50" charset="-128"/>
            </a:rPr>
            <a:t>（四捨五入し少数１桁として判定）</a:t>
          </a:r>
        </a:p>
      </xdr:txBody>
    </xdr:sp>
    <xdr:clientData/>
  </xdr:oneCellAnchor>
  <xdr:twoCellAnchor>
    <xdr:from>
      <xdr:col>90</xdr:col>
      <xdr:colOff>204108</xdr:colOff>
      <xdr:row>1</xdr:row>
      <xdr:rowOff>0</xdr:rowOff>
    </xdr:from>
    <xdr:to>
      <xdr:col>99</xdr:col>
      <xdr:colOff>149678</xdr:colOff>
      <xdr:row>2</xdr:row>
      <xdr:rowOff>68036</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41202429" y="367393"/>
          <a:ext cx="2843892"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旧ツールでは、保有台数・導入予定の順</a:t>
          </a:r>
        </a:p>
      </xdr:txBody>
    </xdr:sp>
    <xdr:clientData/>
  </xdr:twoCellAnchor>
  <xdr:twoCellAnchor>
    <xdr:from>
      <xdr:col>105</xdr:col>
      <xdr:colOff>95250</xdr:colOff>
      <xdr:row>1</xdr:row>
      <xdr:rowOff>54428</xdr:rowOff>
    </xdr:from>
    <xdr:to>
      <xdr:col>137</xdr:col>
      <xdr:colOff>40821</xdr:colOff>
      <xdr:row>2</xdr:row>
      <xdr:rowOff>108857</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45597536" y="421821"/>
          <a:ext cx="8218714"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重点対策凡例</a:t>
          </a:r>
          <a:r>
            <a:rPr kumimoji="1" lang="en-US" altLang="ja-JP" sz="1100"/>
            <a:t>】1</a:t>
          </a:r>
          <a:r>
            <a:rPr kumimoji="1" lang="ja-JP" altLang="en-US" sz="1100"/>
            <a:t>：整備済 </a:t>
          </a:r>
          <a:r>
            <a:rPr kumimoji="1" lang="en-US" altLang="ja-JP" sz="1100"/>
            <a:t>or </a:t>
          </a:r>
          <a:r>
            <a:rPr kumimoji="1" lang="ja-JP" altLang="en-US" sz="1100"/>
            <a:t>実施済 </a:t>
          </a:r>
          <a:r>
            <a:rPr kumimoji="1" lang="en-US" altLang="ja-JP" sz="1100"/>
            <a:t>or </a:t>
          </a:r>
          <a:r>
            <a:rPr kumimoji="1" lang="ja-JP" altLang="en-US" sz="1100"/>
            <a:t>設定済、</a:t>
          </a:r>
          <a:r>
            <a:rPr kumimoji="1" lang="en-US" altLang="ja-JP" sz="1100"/>
            <a:t>2</a:t>
          </a:r>
          <a:r>
            <a:rPr kumimoji="1" lang="ja-JP" altLang="en-US" sz="1100"/>
            <a:t>：一部整備済 </a:t>
          </a:r>
          <a:r>
            <a:rPr kumimoji="1" lang="en-US" altLang="ja-JP" sz="1100"/>
            <a:t>or </a:t>
          </a:r>
          <a:r>
            <a:rPr kumimoji="1" lang="ja-JP" altLang="en-US" sz="1100"/>
            <a:t>一部実施済 </a:t>
          </a:r>
          <a:r>
            <a:rPr kumimoji="1" lang="en-US" altLang="ja-JP" sz="1100"/>
            <a:t>or </a:t>
          </a:r>
          <a:r>
            <a:rPr kumimoji="1" lang="ja-JP" altLang="en-US" sz="1100"/>
            <a:t>一部設定済、</a:t>
          </a:r>
          <a:r>
            <a:rPr kumimoji="1" lang="en-US" altLang="ja-JP" sz="1100"/>
            <a:t>3</a:t>
          </a:r>
          <a:r>
            <a:rPr kumimoji="1" lang="ja-JP" altLang="en-US" sz="1100"/>
            <a:t>：未整備 </a:t>
          </a:r>
          <a:r>
            <a:rPr kumimoji="1" lang="en-US" altLang="ja-JP" sz="1100"/>
            <a:t>or </a:t>
          </a:r>
          <a:r>
            <a:rPr kumimoji="1" lang="ja-JP" altLang="en-US" sz="1100"/>
            <a:t>未実施 </a:t>
          </a:r>
          <a:r>
            <a:rPr kumimoji="1" lang="en-US" altLang="ja-JP" sz="1100"/>
            <a:t>or </a:t>
          </a:r>
          <a:r>
            <a:rPr kumimoji="1" lang="ja-JP" altLang="en-US" sz="1100"/>
            <a:t>未設定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9872;&#22659;&#21109;&#36896;&#23616;\Users\egashira\Dropbox%20(&#12456;&#12492;&#12456;&#12473;&#29872;&#22659;)\01000_03_&#26412;&#31038;_&#25216;&#34899;&#37096;\&#25216;&#34899;&#37096;\3.&#21463;&#27880;&#26989;&#21209;&#23550;&#24540;\&#29872;&#22659;&#35336;&#30011;22-18%20&#27178;&#27996;&#24066;_R4&#22320;&#29699;&#28201;&#26262;&#21270;&#35336;&#30011;&#26360;&#21046;&#24230;\&#20316;&#26989;\01_&#25552;&#20986;&#12501;&#12449;&#12452;&#12523;&#12539;&#24773;&#22577;&#20966;&#29702;&#12484;&#12540;&#12523;_R04_2023.03.15&#38598;&#35336;03.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9872;&#22659;&#21109;&#36896;&#23616;\Users\U2200357\Desktop\&#19968;&#26178;&#12501;&#12449;&#12452;&#12523;\01_&#25552;&#20986;&#12501;&#12449;&#12452;&#12523;&#12539;&#24773;&#22577;&#20966;&#29702;&#12484;&#12540;&#12523;_R04_2022.11.1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29872;&#22659;&#21109;&#36896;&#23616;\Users\user\Desktop\NS&#29872;&#22659;_2023.03.17\HP&#26356;&#26032;\&#25522;&#36617;&#29992;\R4&#24180;&#22577;&#21578;&#26360;_&#12499;&#12517;&#12450;_R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29872;&#22659;&#21109;&#36896;&#23616;\03&#29872;&#22659;&#31649;&#29702;&#35506;\&#35336;&#30011;&#26360;\14&#20196;&#21644;04&#24180;&#24230;\00_&#12510;&#12491;&#12517;&#12450;&#12523;&#12289;&#27096;&#24335;&#31561;\01_&#35336;&#30011;&#12539;&#22577;&#21578;&#26360;\02_&#20107;&#26989;&#32773;&#21029;&#22577;&#21578;&#26360;\&#35336;&#30011;&#65295;&#22577;&#21578;_R04_v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2"/>
      <sheetName val="報告書2"/>
      <sheetName val="旧様式2"/>
      <sheetName val="操作シート"/>
      <sheetName val="事業者一覧"/>
      <sheetName val="集計表"/>
      <sheetName val="計画書提出数"/>
      <sheetName val="3-2"/>
      <sheetName val="3-6"/>
      <sheetName val="経年変化"/>
      <sheetName val="基準年度比較"/>
      <sheetName val="基準年度比削減率"/>
      <sheetName val="基準年度比年平均削減率"/>
      <sheetName val="クレジット"/>
      <sheetName val="次世代自動車"/>
      <sheetName val="計画書重点対策"/>
      <sheetName val="報告書重点対策"/>
      <sheetName val="報告書提出数"/>
      <sheetName val="業種別割合"/>
      <sheetName val="集計自主個別"/>
      <sheetName val="設備分類別割合"/>
      <sheetName val="対策分類別割合"/>
      <sheetName val="集計自主事業者別"/>
      <sheetName val="特記事項企業間連携"/>
      <sheetName val="旧様式"/>
      <sheetName val="目標対策"/>
      <sheetName val="自主項目"/>
      <sheetName val="計画書"/>
      <sheetName val="報告書"/>
      <sheetName val="計画個別"/>
      <sheetName val="報告個別"/>
      <sheetName val="旧報個別"/>
      <sheetName val="評価公表"/>
      <sheetName val="通知計画"/>
      <sheetName val="通知報告"/>
      <sheetName val="File情報"/>
      <sheetName val="エラー"/>
      <sheetName val="VBA(暫定)"/>
      <sheetName val="01_提出ファイル・情報処理ツール_R04_2023.03"/>
    </sheetNames>
    <definedNames>
      <definedName name="Sort_Num"/>
      <definedName name="Sort_Plan_Evaluation"/>
    </definedNames>
    <sheetDataSet>
      <sheetData sheetId="0"/>
      <sheetData sheetId="1"/>
      <sheetData sheetId="2"/>
      <sheetData sheetId="3">
        <row r="7">
          <cell r="Z7">
            <v>2021</v>
          </cell>
        </row>
        <row r="22">
          <cell r="AF22" t="str">
            <v>シートセット名</v>
          </cell>
        </row>
        <row r="29">
          <cell r="G29">
            <v>44974</v>
          </cell>
        </row>
      </sheetData>
      <sheetData sheetId="4">
        <row r="2">
          <cell r="P2">
            <v>44974</v>
          </cell>
        </row>
        <row r="4">
          <cell r="K4" t="str">
            <v>計画書</v>
          </cell>
          <cell r="S4" t="str">
            <v>265件</v>
          </cell>
        </row>
        <row r="5">
          <cell r="K5" t="str">
            <v>連番</v>
          </cell>
          <cell r="L5" t="str">
            <v>事業者名称</v>
          </cell>
          <cell r="M5" t="str">
            <v>事業者
名カナ</v>
          </cell>
          <cell r="N5" t="str">
            <v>計画開始
年度</v>
          </cell>
          <cell r="O5" t="str">
            <v>事業者ID</v>
          </cell>
          <cell r="P5" t="str">
            <v>審査担当</v>
          </cell>
          <cell r="Q5" t="str">
            <v>形式審査完了</v>
          </cell>
          <cell r="R5" t="str">
            <v>内容審査完了</v>
          </cell>
          <cell r="S5" t="str">
            <v>職員審査完了</v>
          </cell>
        </row>
        <row r="7">
          <cell r="K7" t="str">
            <v>001</v>
          </cell>
          <cell r="L7" t="str">
            <v>株式会社レインズインターナショナル</v>
          </cell>
          <cell r="M7" t="str">
            <v>ﾚｲﾝｽﾞｲﾝﾀｰﾅｼｮﾅﾙ</v>
          </cell>
          <cell r="N7">
            <v>2022</v>
          </cell>
          <cell r="O7" t="str">
            <v>2076001</v>
          </cell>
          <cell r="P7" t="str">
            <v>野呂</v>
          </cell>
          <cell r="Q7">
            <v>44799</v>
          </cell>
          <cell r="R7">
            <v>44890</v>
          </cell>
          <cell r="S7">
            <v>44895</v>
          </cell>
        </row>
        <row r="8">
          <cell r="K8" t="str">
            <v>004</v>
          </cell>
          <cell r="L8" t="str">
            <v>ウエルシア薬局株式会社</v>
          </cell>
          <cell r="M8" t="str">
            <v>ｳｴﾙｼｱﾔｯｷｮｸ</v>
          </cell>
          <cell r="N8">
            <v>2022</v>
          </cell>
          <cell r="O8" t="str">
            <v>1060004</v>
          </cell>
          <cell r="P8" t="str">
            <v>飯岡</v>
          </cell>
          <cell r="Q8">
            <v>44804</v>
          </cell>
          <cell r="R8">
            <v>44851</v>
          </cell>
          <cell r="S8">
            <v>44851</v>
          </cell>
        </row>
        <row r="9">
          <cell r="K9" t="str">
            <v>005</v>
          </cell>
          <cell r="L9" t="str">
            <v>株式会社ホテル、ニューグランド</v>
          </cell>
          <cell r="M9" t="str">
            <v>ﾎﾃﾙ、ﾆｭｰｸﾞﾗﾝﾄﾞ</v>
          </cell>
          <cell r="N9">
            <v>2022</v>
          </cell>
          <cell r="O9" t="str">
            <v>1075005</v>
          </cell>
          <cell r="P9" t="str">
            <v>飯岡</v>
          </cell>
          <cell r="Q9">
            <v>44791</v>
          </cell>
          <cell r="R9">
            <v>44907</v>
          </cell>
          <cell r="S9">
            <v>44907</v>
          </cell>
        </row>
        <row r="10">
          <cell r="K10" t="str">
            <v>006</v>
          </cell>
          <cell r="L10" t="str">
            <v>富士シティオ株式会社</v>
          </cell>
          <cell r="M10" t="str">
            <v>ﾌｼﾞｼﾃｨｵ</v>
          </cell>
          <cell r="N10">
            <v>2022</v>
          </cell>
          <cell r="O10" t="str">
            <v>1058006</v>
          </cell>
          <cell r="P10" t="str">
            <v>飯岡</v>
          </cell>
          <cell r="Q10">
            <v>44791</v>
          </cell>
          <cell r="R10">
            <v>44825</v>
          </cell>
          <cell r="S10">
            <v>44851</v>
          </cell>
        </row>
        <row r="11">
          <cell r="K11" t="str">
            <v>007</v>
          </cell>
          <cell r="L11" t="str">
            <v>株式会社インテック</v>
          </cell>
          <cell r="M11" t="str">
            <v>ｲﾝﾃｯｸ</v>
          </cell>
          <cell r="N11">
            <v>2022</v>
          </cell>
          <cell r="O11" t="str">
            <v>1039007</v>
          </cell>
          <cell r="P11" t="str">
            <v>飯岡</v>
          </cell>
          <cell r="Q11">
            <v>44778</v>
          </cell>
          <cell r="R11">
            <v>44851</v>
          </cell>
          <cell r="S11">
            <v>44851</v>
          </cell>
        </row>
        <row r="12">
          <cell r="K12" t="str">
            <v>008</v>
          </cell>
          <cell r="L12" t="str">
            <v>三和交通株式会社</v>
          </cell>
          <cell r="M12" t="str">
            <v>ｻﾝﾜｺｳﾂｳ</v>
          </cell>
          <cell r="N12">
            <v>2022</v>
          </cell>
          <cell r="O12" t="str">
            <v>3043008</v>
          </cell>
          <cell r="P12" t="str">
            <v>飯岡</v>
          </cell>
          <cell r="Q12">
            <v>44804</v>
          </cell>
          <cell r="R12">
            <v>44851</v>
          </cell>
          <cell r="S12">
            <v>44851</v>
          </cell>
        </row>
        <row r="13">
          <cell r="K13" t="str">
            <v>010</v>
          </cell>
          <cell r="L13" t="str">
            <v>株式会社アズマ</v>
          </cell>
          <cell r="M13" t="str">
            <v>ｱｽﾞﾏ</v>
          </cell>
          <cell r="N13">
            <v>2022</v>
          </cell>
          <cell r="O13" t="str">
            <v>1024010</v>
          </cell>
          <cell r="P13" t="str">
            <v>飯岡</v>
          </cell>
          <cell r="Q13">
            <v>44791</v>
          </cell>
          <cell r="R13">
            <v>44907</v>
          </cell>
          <cell r="S13">
            <v>44908</v>
          </cell>
        </row>
        <row r="14">
          <cell r="K14" t="str">
            <v>012</v>
          </cell>
          <cell r="L14" t="str">
            <v>メトロ自動車株式会社</v>
          </cell>
          <cell r="M14" t="str">
            <v>ﾒﾄﾛｼﾞﾄﾞｳｼｬ</v>
          </cell>
          <cell r="N14">
            <v>2022</v>
          </cell>
          <cell r="O14" t="str">
            <v>3043012</v>
          </cell>
          <cell r="P14" t="str">
            <v>野呂</v>
          </cell>
          <cell r="Q14">
            <v>44735</v>
          </cell>
          <cell r="R14">
            <v>44883</v>
          </cell>
          <cell r="S14">
            <v>44887</v>
          </cell>
        </row>
        <row r="15">
          <cell r="K15" t="str">
            <v>013</v>
          </cell>
          <cell r="L15" t="str">
            <v>前田道路株式会社</v>
          </cell>
          <cell r="M15" t="str">
            <v>ﾏｴﾀﾞﾄﾞｳﾛ</v>
          </cell>
          <cell r="N15">
            <v>2022</v>
          </cell>
          <cell r="O15" t="str">
            <v>1006013</v>
          </cell>
          <cell r="P15" t="str">
            <v>飯岡</v>
          </cell>
          <cell r="Q15">
            <v>44771</v>
          </cell>
          <cell r="R15">
            <v>44851</v>
          </cell>
          <cell r="S15">
            <v>44851</v>
          </cell>
        </row>
        <row r="16">
          <cell r="K16" t="str">
            <v>014</v>
          </cell>
          <cell r="L16" t="str">
            <v>高梨販売株式会社</v>
          </cell>
          <cell r="M16" t="str">
            <v>ﾀｶﾅｼﾊﾝﾊﾞｲ</v>
          </cell>
          <cell r="N16">
            <v>2022</v>
          </cell>
          <cell r="O16" t="str">
            <v>3052014</v>
          </cell>
          <cell r="P16" t="str">
            <v>飯岡</v>
          </cell>
          <cell r="Q16">
            <v>44853</v>
          </cell>
          <cell r="R16">
            <v>44853</v>
          </cell>
          <cell r="S16">
            <v>44876</v>
          </cell>
        </row>
        <row r="17">
          <cell r="K17" t="str">
            <v>015</v>
          </cell>
          <cell r="L17" t="str">
            <v>コカ・コーラボトラーズジャパン株式会社</v>
          </cell>
          <cell r="M17" t="str">
            <v>ｺｶ･ｺｰﾗﾎﾞﾄﾗｰｽﾞｼﾞｬﾊﾟﾝ</v>
          </cell>
          <cell r="N17">
            <v>2022</v>
          </cell>
          <cell r="O17" t="str">
            <v>3052015</v>
          </cell>
          <cell r="P17" t="str">
            <v>飯岡</v>
          </cell>
        </row>
        <row r="18">
          <cell r="K18" t="str">
            <v>016</v>
          </cell>
          <cell r="L18" t="str">
            <v>神奈川都市交通株式会社</v>
          </cell>
          <cell r="M18" t="str">
            <v>ｶﾅｶﾞﾜﾄｼｺｳﾂｳ</v>
          </cell>
          <cell r="N18">
            <v>2022</v>
          </cell>
          <cell r="O18" t="str">
            <v>3043016</v>
          </cell>
          <cell r="P18" t="str">
            <v>野呂</v>
          </cell>
          <cell r="Q18">
            <v>44782</v>
          </cell>
          <cell r="R18">
            <v>44816</v>
          </cell>
          <cell r="S18">
            <v>44817</v>
          </cell>
        </row>
        <row r="19">
          <cell r="K19" t="str">
            <v>017</v>
          </cell>
          <cell r="L19" t="str">
            <v>学校法人昭和大学</v>
          </cell>
          <cell r="M19" t="str">
            <v>ｼｮｳﾜﾀﾞｲｶﾞｸ</v>
          </cell>
          <cell r="N19">
            <v>2022</v>
          </cell>
          <cell r="O19" t="str">
            <v>1081017</v>
          </cell>
          <cell r="P19" t="str">
            <v>飯岡</v>
          </cell>
          <cell r="Q19">
            <v>44785</v>
          </cell>
          <cell r="R19">
            <v>44851</v>
          </cell>
          <cell r="S19">
            <v>44851</v>
          </cell>
        </row>
        <row r="20">
          <cell r="K20" t="str">
            <v>018</v>
          </cell>
          <cell r="L20" t="str">
            <v>横浜熱供給株式会社</v>
          </cell>
          <cell r="M20" t="str">
            <v>ﾖｺﾊﾏﾈﾂｷｮｳｷｭｳ</v>
          </cell>
          <cell r="N20">
            <v>2022</v>
          </cell>
          <cell r="O20" t="str">
            <v>1035018</v>
          </cell>
          <cell r="P20" t="str">
            <v>飯岡</v>
          </cell>
          <cell r="Q20">
            <v>44761</v>
          </cell>
          <cell r="R20">
            <v>44907</v>
          </cell>
          <cell r="S20">
            <v>44908</v>
          </cell>
        </row>
        <row r="21">
          <cell r="K21" t="str">
            <v>020</v>
          </cell>
          <cell r="L21" t="str">
            <v>株式会社Olympic</v>
          </cell>
          <cell r="M21" t="str">
            <v>ｵﾘﾝﾋﾟｯｸ</v>
          </cell>
          <cell r="N21">
            <v>2022</v>
          </cell>
          <cell r="O21" t="str">
            <v>1056020</v>
          </cell>
          <cell r="P21" t="str">
            <v>飯岡</v>
          </cell>
          <cell r="Q21">
            <v>44783</v>
          </cell>
          <cell r="R21">
            <v>44851</v>
          </cell>
          <cell r="S21">
            <v>44887</v>
          </cell>
        </row>
        <row r="22">
          <cell r="K22" t="str">
            <v>022</v>
          </cell>
          <cell r="L22" t="str">
            <v>丸全昭和運輸株式会社</v>
          </cell>
          <cell r="M22" t="str">
            <v>ﾏﾙｾﾞﾝｼｮｳﾜｳﾝﾕ</v>
          </cell>
          <cell r="N22">
            <v>2022</v>
          </cell>
          <cell r="O22" t="str">
            <v>1044022</v>
          </cell>
          <cell r="P22" t="str">
            <v>飯岡</v>
          </cell>
          <cell r="Q22">
            <v>44761</v>
          </cell>
          <cell r="R22">
            <v>44830</v>
          </cell>
          <cell r="S22">
            <v>44907</v>
          </cell>
        </row>
        <row r="23">
          <cell r="K23" t="str">
            <v>024</v>
          </cell>
          <cell r="L23" t="str">
            <v>千代田化工建設株式会社</v>
          </cell>
          <cell r="M23" t="str">
            <v>ﾁﾖﾀﾞｶｺｳｹﾝｾﾂ</v>
          </cell>
          <cell r="N23">
            <v>2022</v>
          </cell>
          <cell r="O23" t="str">
            <v>1006024</v>
          </cell>
          <cell r="P23" t="str">
            <v>飯岡</v>
          </cell>
          <cell r="Q23">
            <v>44900</v>
          </cell>
          <cell r="R23">
            <v>44900</v>
          </cell>
          <cell r="S23">
            <v>44907</v>
          </cell>
        </row>
        <row r="24">
          <cell r="K24" t="str">
            <v>025</v>
          </cell>
          <cell r="L24" t="str">
            <v>京浜急行バス株式会社</v>
          </cell>
          <cell r="M24" t="str">
            <v>ｹｲﾋﾝｷｭｳｺｳﾊﾞｽ</v>
          </cell>
          <cell r="N24">
            <v>2022</v>
          </cell>
          <cell r="O24" t="str">
            <v>3043025</v>
          </cell>
          <cell r="P24" t="str">
            <v>飯岡</v>
          </cell>
          <cell r="Q24">
            <v>44771</v>
          </cell>
          <cell r="R24">
            <v>44851</v>
          </cell>
          <cell r="S24">
            <v>44852</v>
          </cell>
        </row>
        <row r="25">
          <cell r="K25" t="str">
            <v>026</v>
          </cell>
          <cell r="L25" t="str">
            <v>太平洋製糖株式会社</v>
          </cell>
          <cell r="M25" t="str">
            <v>ﾀｲﾍｲﾖｳｾｲﾄｳ</v>
          </cell>
          <cell r="N25">
            <v>2022</v>
          </cell>
          <cell r="O25" t="str">
            <v>1009026</v>
          </cell>
          <cell r="P25" t="str">
            <v>飯岡</v>
          </cell>
          <cell r="Q25">
            <v>44783</v>
          </cell>
          <cell r="R25">
            <v>44896</v>
          </cell>
          <cell r="S25">
            <v>44896</v>
          </cell>
        </row>
        <row r="26">
          <cell r="K26" t="str">
            <v>027</v>
          </cell>
          <cell r="L26" t="str">
            <v>田辺三菱製薬株式会社</v>
          </cell>
          <cell r="M26" t="str">
            <v>ﾀﾅﾍﾞﾐﾂﾋﾞｼｾｲﾔｸ</v>
          </cell>
          <cell r="N26">
            <v>2022</v>
          </cell>
          <cell r="O26" t="str">
            <v>1016027</v>
          </cell>
          <cell r="P26" t="str">
            <v>岩田</v>
          </cell>
          <cell r="Q26">
            <v>44764</v>
          </cell>
          <cell r="R26">
            <v>44873</v>
          </cell>
          <cell r="S26">
            <v>44915</v>
          </cell>
        </row>
        <row r="27">
          <cell r="K27" t="str">
            <v>028</v>
          </cell>
          <cell r="L27" t="str">
            <v>東京レンタル株式会社</v>
          </cell>
          <cell r="M27" t="str">
            <v>ﾄｳｷｮｳﾚﾝﾀﾙ</v>
          </cell>
          <cell r="N27">
            <v>2022</v>
          </cell>
          <cell r="O27" t="str">
            <v>3070028</v>
          </cell>
          <cell r="P27" t="str">
            <v>飯岡</v>
          </cell>
          <cell r="Q27">
            <v>44788</v>
          </cell>
          <cell r="R27">
            <v>45212</v>
          </cell>
          <cell r="S27">
            <v>44896</v>
          </cell>
        </row>
        <row r="28">
          <cell r="K28" t="str">
            <v>029</v>
          </cell>
          <cell r="L28" t="str">
            <v>株式会社浅川製作所</v>
          </cell>
          <cell r="M28" t="str">
            <v>ｱｻｶﾜｾｲｻｸｼｮ</v>
          </cell>
          <cell r="N28">
            <v>2022</v>
          </cell>
          <cell r="O28" t="str">
            <v>1024029</v>
          </cell>
          <cell r="P28" t="str">
            <v>飯岡</v>
          </cell>
          <cell r="Q28">
            <v>44847</v>
          </cell>
          <cell r="R28">
            <v>44907</v>
          </cell>
          <cell r="S28">
            <v>44907</v>
          </cell>
        </row>
        <row r="29">
          <cell r="K29" t="str">
            <v>030</v>
          </cell>
          <cell r="L29" t="str">
            <v>三菱地所株式会社</v>
          </cell>
          <cell r="M29" t="str">
            <v>ﾐﾂﾋﾞｼｼﾞｼｮ</v>
          </cell>
          <cell r="N29">
            <v>2022</v>
          </cell>
          <cell r="O29" t="str">
            <v>1069030</v>
          </cell>
          <cell r="P29" t="str">
            <v>飯岡</v>
          </cell>
          <cell r="Q29">
            <v>44763</v>
          </cell>
          <cell r="R29">
            <v>44851</v>
          </cell>
          <cell r="S29">
            <v>44855</v>
          </cell>
        </row>
        <row r="30">
          <cell r="K30" t="str">
            <v>031</v>
          </cell>
          <cell r="L30" t="str">
            <v>日本発条株式会社</v>
          </cell>
          <cell r="M30" t="str">
            <v>ﾆﾎﾝﾊﾂｼﾞｮｳ</v>
          </cell>
          <cell r="N30">
            <v>2022</v>
          </cell>
          <cell r="O30" t="str">
            <v>1024031</v>
          </cell>
          <cell r="P30" t="str">
            <v>飯岡</v>
          </cell>
          <cell r="Q30">
            <v>44770</v>
          </cell>
          <cell r="R30">
            <v>44907</v>
          </cell>
          <cell r="S30">
            <v>44908</v>
          </cell>
        </row>
        <row r="31">
          <cell r="K31" t="str">
            <v>034</v>
          </cell>
          <cell r="L31" t="str">
            <v>京浜ハイヤー株式会社</v>
          </cell>
          <cell r="M31" t="str">
            <v>ｹｲﾋﾝﾊｲﾔｰ</v>
          </cell>
          <cell r="N31">
            <v>2022</v>
          </cell>
          <cell r="O31" t="str">
            <v>3043034</v>
          </cell>
          <cell r="P31" t="str">
            <v>飯岡</v>
          </cell>
          <cell r="Q31">
            <v>44893</v>
          </cell>
          <cell r="R31">
            <v>44951</v>
          </cell>
          <cell r="S31">
            <v>44951</v>
          </cell>
        </row>
        <row r="32">
          <cell r="K32" t="str">
            <v>036</v>
          </cell>
          <cell r="L32" t="str">
            <v>株式会社Ｊ-オイルミルズ</v>
          </cell>
          <cell r="M32" t="str">
            <v>ｼﾞｪｲ-ｵｲﾙﾐﾙｽﾞ</v>
          </cell>
          <cell r="N32">
            <v>2022</v>
          </cell>
          <cell r="O32" t="str">
            <v>1009036</v>
          </cell>
          <cell r="P32" t="str">
            <v>飯岡</v>
          </cell>
          <cell r="Q32">
            <v>44783</v>
          </cell>
          <cell r="R32">
            <v>44851</v>
          </cell>
          <cell r="S32">
            <v>44852</v>
          </cell>
        </row>
        <row r="33">
          <cell r="K33" t="str">
            <v>037</v>
          </cell>
          <cell r="L33" t="str">
            <v>株式会社セブン＆アイ・フードシステムズ</v>
          </cell>
          <cell r="M33" t="str">
            <v>ｾﾌﾞﾝ&amp;ｱｲ･ﾌｰﾄﾞｼｽﾃﾑｽﾞ</v>
          </cell>
          <cell r="N33">
            <v>2022</v>
          </cell>
          <cell r="O33" t="str">
            <v>2076037</v>
          </cell>
          <cell r="P33" t="str">
            <v/>
          </cell>
        </row>
        <row r="34">
          <cell r="K34" t="str">
            <v>038</v>
          </cell>
          <cell r="L34" t="str">
            <v>藤森工業株式会社</v>
          </cell>
          <cell r="M34" t="str">
            <v>ﾌｼﾞﾓﾘｺｳｷﾞｮｳ</v>
          </cell>
          <cell r="N34">
            <v>2022</v>
          </cell>
          <cell r="O34" t="str">
            <v>1018038</v>
          </cell>
          <cell r="P34" t="str">
            <v>飯岡</v>
          </cell>
          <cell r="Q34">
            <v>44783</v>
          </cell>
          <cell r="R34">
            <v>44851</v>
          </cell>
          <cell r="S34">
            <v>44852</v>
          </cell>
        </row>
        <row r="35">
          <cell r="K35" t="str">
            <v>039</v>
          </cell>
          <cell r="L35" t="str">
            <v>株式会社みずほ銀行</v>
          </cell>
          <cell r="M35" t="str">
            <v>ﾐｽﾞﾎｷﾞﾝｺｳ</v>
          </cell>
          <cell r="N35">
            <v>2022</v>
          </cell>
          <cell r="O35" t="str">
            <v>1062039</v>
          </cell>
          <cell r="P35" t="str">
            <v>飯岡</v>
          </cell>
          <cell r="Q35">
            <v>44769</v>
          </cell>
          <cell r="R35">
            <v>44896</v>
          </cell>
          <cell r="S35">
            <v>44896</v>
          </cell>
        </row>
        <row r="36">
          <cell r="K36" t="str">
            <v>040</v>
          </cell>
          <cell r="L36" t="str">
            <v>社会福祉法人親善福祉協会</v>
          </cell>
          <cell r="M36" t="str">
            <v>ｼﾝｾﾞﾝﾌｸｼｷｮｳｶｲ</v>
          </cell>
          <cell r="N36">
            <v>2022</v>
          </cell>
          <cell r="O36" t="str">
            <v>1085040</v>
          </cell>
          <cell r="P36" t="str">
            <v>野呂</v>
          </cell>
          <cell r="Q36">
            <v>44768</v>
          </cell>
          <cell r="R36">
            <v>44826</v>
          </cell>
          <cell r="S36">
            <v>44855</v>
          </cell>
        </row>
        <row r="37">
          <cell r="K37" t="str">
            <v>041</v>
          </cell>
          <cell r="L37" t="str">
            <v>昭和電工株式会社</v>
          </cell>
          <cell r="M37" t="str">
            <v>ｼｮｳﾜﾃﾞﾝｺｳ</v>
          </cell>
          <cell r="N37">
            <v>2022</v>
          </cell>
          <cell r="O37" t="str">
            <v>1016041</v>
          </cell>
          <cell r="P37" t="str">
            <v>飯岡</v>
          </cell>
          <cell r="Q37">
            <v>44792</v>
          </cell>
          <cell r="R37">
            <v>44893</v>
          </cell>
          <cell r="S37">
            <v>44908</v>
          </cell>
        </row>
        <row r="38">
          <cell r="K38" t="str">
            <v>042</v>
          </cell>
          <cell r="L38" t="str">
            <v>大和証券オフィス投資法人</v>
          </cell>
          <cell r="M38" t="str">
            <v>ﾔﾏﾄｼｮｳｹﾝｵﾌｨｽ</v>
          </cell>
          <cell r="N38">
            <v>2022</v>
          </cell>
          <cell r="O38" t="str">
            <v>1069042</v>
          </cell>
          <cell r="P38" t="str">
            <v>飯岡</v>
          </cell>
          <cell r="Q38">
            <v>44785</v>
          </cell>
          <cell r="R38">
            <v>44851</v>
          </cell>
          <cell r="S38">
            <v>44908</v>
          </cell>
        </row>
        <row r="39">
          <cell r="K39" t="str">
            <v>043</v>
          </cell>
          <cell r="L39" t="str">
            <v>公立大学法人横浜市立大学</v>
          </cell>
          <cell r="M39" t="str">
            <v>ﾖｺﾊﾏｼﾘﾂﾀﾞｲｶﾞｸ</v>
          </cell>
          <cell r="N39">
            <v>2022</v>
          </cell>
          <cell r="O39" t="str">
            <v>1081043</v>
          </cell>
          <cell r="P39" t="str">
            <v>岩田</v>
          </cell>
          <cell r="Q39">
            <v>44770</v>
          </cell>
          <cell r="R39">
            <v>44859</v>
          </cell>
          <cell r="S39">
            <v>44886</v>
          </cell>
        </row>
        <row r="40">
          <cell r="K40" t="str">
            <v>044</v>
          </cell>
          <cell r="L40" t="str">
            <v>Ｊ＆Ｔ環境株式会社</v>
          </cell>
          <cell r="M40" t="str">
            <v>ｼﾞｪｲアンドテｰｶﾝｷｮｳ</v>
          </cell>
          <cell r="N40">
            <v>2022</v>
          </cell>
          <cell r="O40" t="str">
            <v>1388044</v>
          </cell>
          <cell r="P40" t="str">
            <v>飯岡</v>
          </cell>
          <cell r="Q40">
            <v>44791</v>
          </cell>
          <cell r="R40">
            <v>44853</v>
          </cell>
          <cell r="S40">
            <v>44855</v>
          </cell>
        </row>
        <row r="41">
          <cell r="K41" t="str">
            <v>045</v>
          </cell>
          <cell r="L41" t="str">
            <v>株式会社東芝</v>
          </cell>
          <cell r="M41" t="str">
            <v>ﾄｳｼﾊﾞ</v>
          </cell>
          <cell r="N41">
            <v>2022</v>
          </cell>
          <cell r="O41" t="str">
            <v>1028045</v>
          </cell>
          <cell r="P41" t="str">
            <v>岩田</v>
          </cell>
          <cell r="Q41">
            <v>44782</v>
          </cell>
          <cell r="R41">
            <v>44859</v>
          </cell>
          <cell r="S41">
            <v>44915</v>
          </cell>
        </row>
        <row r="42">
          <cell r="K42" t="str">
            <v>046</v>
          </cell>
          <cell r="L42" t="str">
            <v>芝浦メカトロニクス株式会社</v>
          </cell>
          <cell r="M42" t="str">
            <v>ｼﾊﾞｳﾗﾒｶﾄﾛﾆｸｽ</v>
          </cell>
          <cell r="N42">
            <v>2022</v>
          </cell>
          <cell r="O42" t="str">
            <v>1029046</v>
          </cell>
          <cell r="P42" t="str">
            <v>岩田</v>
          </cell>
          <cell r="Q42">
            <v>44770</v>
          </cell>
          <cell r="R42">
            <v>44859</v>
          </cell>
          <cell r="S42">
            <v>44890</v>
          </cell>
        </row>
        <row r="43">
          <cell r="K43" t="str">
            <v>047</v>
          </cell>
          <cell r="L43" t="str">
            <v>第一屋製パン株式会社</v>
          </cell>
          <cell r="M43" t="str">
            <v>ﾀﾞｲｲﾁﾔｾｲﾊﾟﾝ</v>
          </cell>
          <cell r="N43">
            <v>2022</v>
          </cell>
          <cell r="O43" t="str">
            <v>1009047</v>
          </cell>
          <cell r="P43" t="str">
            <v>飯岡</v>
          </cell>
          <cell r="Q43">
            <v>44791</v>
          </cell>
          <cell r="R43">
            <v>44896</v>
          </cell>
          <cell r="S43">
            <v>44917</v>
          </cell>
        </row>
        <row r="44">
          <cell r="K44" t="str">
            <v>050</v>
          </cell>
          <cell r="L44" t="str">
            <v>新横浜ステーション開発株式会社</v>
          </cell>
          <cell r="M44" t="str">
            <v>ｼﾝﾖｺﾊﾏｽﾃｰｼｮﾝｶｲﾊﾂ</v>
          </cell>
          <cell r="N44">
            <v>2022</v>
          </cell>
          <cell r="O44" t="str">
            <v>1069050</v>
          </cell>
          <cell r="P44" t="str">
            <v>飯岡</v>
          </cell>
          <cell r="Q44">
            <v>44798</v>
          </cell>
          <cell r="R44">
            <v>45218</v>
          </cell>
          <cell r="S44">
            <v>44917</v>
          </cell>
        </row>
        <row r="45">
          <cell r="K45" t="str">
            <v>051</v>
          </cell>
          <cell r="L45" t="str">
            <v>ライフカード株式会社</v>
          </cell>
          <cell r="M45" t="str">
            <v>ﾗｲﾌｶｰﾄﾞ</v>
          </cell>
          <cell r="N45">
            <v>2022</v>
          </cell>
          <cell r="O45" t="str">
            <v>1064051</v>
          </cell>
          <cell r="P45" t="str">
            <v>飯岡</v>
          </cell>
          <cell r="Q45">
            <v>44785</v>
          </cell>
          <cell r="R45">
            <v>44930</v>
          </cell>
          <cell r="S45">
            <v>44931</v>
          </cell>
        </row>
        <row r="46">
          <cell r="K46" t="str">
            <v>053</v>
          </cell>
          <cell r="L46" t="str">
            <v>株式会社京急百貨店</v>
          </cell>
          <cell r="M46" t="str">
            <v>ｹｲｷｭｳﾋｬｯｶﾃﾝ</v>
          </cell>
          <cell r="N46">
            <v>2022</v>
          </cell>
          <cell r="O46" t="str">
            <v>1056053</v>
          </cell>
          <cell r="P46" t="str">
            <v>飯岡</v>
          </cell>
          <cell r="Q46">
            <v>44781</v>
          </cell>
          <cell r="R46">
            <v>44853</v>
          </cell>
          <cell r="S46">
            <v>44855</v>
          </cell>
        </row>
        <row r="47">
          <cell r="K47" t="str">
            <v>054</v>
          </cell>
          <cell r="L47" t="str">
            <v>三菱重工業株式会社</v>
          </cell>
          <cell r="M47" t="str">
            <v>ﾐﾂﾋﾞｼｼﾞｭｳｺｳｷﾞｮｳ</v>
          </cell>
          <cell r="N47">
            <v>2022</v>
          </cell>
          <cell r="O47" t="str">
            <v>1025054</v>
          </cell>
          <cell r="P47" t="str">
            <v>飯岡</v>
          </cell>
          <cell r="Q47">
            <v>44769</v>
          </cell>
          <cell r="R47">
            <v>44853</v>
          </cell>
          <cell r="S47">
            <v>44855</v>
          </cell>
        </row>
        <row r="48">
          <cell r="K48" t="str">
            <v>055</v>
          </cell>
          <cell r="L48" t="str">
            <v>みなとみらい二十一熱供給株式会社</v>
          </cell>
          <cell r="M48" t="str">
            <v>ﾐﾅﾄﾐﾗｲ21ﾈﾂｷｮｳｷｭｳ</v>
          </cell>
          <cell r="N48">
            <v>2022</v>
          </cell>
          <cell r="O48" t="str">
            <v>1035055</v>
          </cell>
          <cell r="P48" t="str">
            <v>野呂</v>
          </cell>
          <cell r="Q48">
            <v>44781</v>
          </cell>
          <cell r="R48">
            <v>44817</v>
          </cell>
          <cell r="S48">
            <v>44852</v>
          </cell>
        </row>
        <row r="49">
          <cell r="K49" t="str">
            <v>056</v>
          </cell>
          <cell r="L49" t="str">
            <v>平和交通株式会社</v>
          </cell>
          <cell r="M49" t="str">
            <v>ﾍｲﾜｺｳﾂｳ</v>
          </cell>
          <cell r="N49">
            <v>2022</v>
          </cell>
          <cell r="O49" t="str">
            <v>3043056</v>
          </cell>
          <cell r="P49" t="str">
            <v>野呂</v>
          </cell>
        </row>
        <row r="50">
          <cell r="K50" t="str">
            <v>060</v>
          </cell>
          <cell r="L50" t="str">
            <v>Meiji Seika ファルマ株式会社</v>
          </cell>
          <cell r="M50" t="str">
            <v>ﾒｲｼﾞｾｲｶﾌｧﾙﾏ</v>
          </cell>
          <cell r="N50">
            <v>2022</v>
          </cell>
          <cell r="O50" t="str">
            <v>1009060</v>
          </cell>
          <cell r="P50" t="str">
            <v>野呂</v>
          </cell>
        </row>
        <row r="51">
          <cell r="K51" t="str">
            <v>061</v>
          </cell>
          <cell r="L51" t="str">
            <v>一般財団法人神奈川県警友会</v>
          </cell>
          <cell r="M51" t="str">
            <v>ｶﾅｶﾞﾜｹﾝｹｲﾕｳｶｲ</v>
          </cell>
          <cell r="N51">
            <v>2022</v>
          </cell>
          <cell r="O51" t="str">
            <v>1083061</v>
          </cell>
          <cell r="P51" t="str">
            <v>飯岡</v>
          </cell>
          <cell r="Q51">
            <v>44783</v>
          </cell>
          <cell r="R51">
            <v>44855</v>
          </cell>
          <cell r="S51">
            <v>44855</v>
          </cell>
        </row>
        <row r="52">
          <cell r="K52" t="str">
            <v>062</v>
          </cell>
          <cell r="L52" t="str">
            <v>湘南交通株式会社</v>
          </cell>
          <cell r="M52" t="str">
            <v>ｼｮｳﾅﾝｺｳﾂｳ</v>
          </cell>
          <cell r="N52">
            <v>2022</v>
          </cell>
          <cell r="O52" t="str">
            <v>3043062</v>
          </cell>
          <cell r="P52" t="str">
            <v>野呂</v>
          </cell>
          <cell r="Q52">
            <v>44749</v>
          </cell>
          <cell r="R52">
            <v>44890</v>
          </cell>
          <cell r="S52">
            <v>44901</v>
          </cell>
        </row>
        <row r="53">
          <cell r="K53" t="str">
            <v>063</v>
          </cell>
          <cell r="L53" t="str">
            <v>ＢＡＳＦジャパン株式会社</v>
          </cell>
          <cell r="M53" t="str">
            <v>ﾋﾞｰｴｲｴｽｴﾌｼﾞｬﾊﾟﾝ</v>
          </cell>
          <cell r="N53">
            <v>2022</v>
          </cell>
          <cell r="O53" t="str">
            <v>1016063</v>
          </cell>
          <cell r="P53" t="str">
            <v>飯岡</v>
          </cell>
          <cell r="Q53">
            <v>44742</v>
          </cell>
          <cell r="R53">
            <v>44930</v>
          </cell>
          <cell r="S53">
            <v>44931</v>
          </cell>
        </row>
        <row r="54">
          <cell r="K54" t="str">
            <v>064</v>
          </cell>
          <cell r="L54" t="str">
            <v>学校法人関東学院</v>
          </cell>
          <cell r="M54" t="str">
            <v>ｶﾝﾄｳｶﾞｸｲﾝ</v>
          </cell>
          <cell r="N54">
            <v>2022</v>
          </cell>
          <cell r="O54" t="str">
            <v>1081064</v>
          </cell>
          <cell r="P54" t="str">
            <v>野呂</v>
          </cell>
          <cell r="Q54">
            <v>44812</v>
          </cell>
          <cell r="R54">
            <v>44901</v>
          </cell>
          <cell r="S54">
            <v>44901</v>
          </cell>
        </row>
        <row r="55">
          <cell r="K55" t="str">
            <v>065</v>
          </cell>
          <cell r="L55" t="str">
            <v>森永製菓株式会社</v>
          </cell>
          <cell r="M55" t="str">
            <v>ﾓﾘﾅｶﾞｾｲｶ</v>
          </cell>
          <cell r="N55">
            <v>2022</v>
          </cell>
          <cell r="O55" t="str">
            <v>1009065</v>
          </cell>
          <cell r="P55" t="str">
            <v>飯岡</v>
          </cell>
          <cell r="Q55">
            <v>44802</v>
          </cell>
          <cell r="R55">
            <v>44855</v>
          </cell>
          <cell r="S55">
            <v>44855</v>
          </cell>
        </row>
        <row r="56">
          <cell r="K56" t="str">
            <v>066</v>
          </cell>
          <cell r="L56" t="str">
            <v>株式会社三菱ＵＦＪ銀行</v>
          </cell>
          <cell r="M56" t="str">
            <v>ﾐﾂﾋﾞｼUFJｷﾞﾝｺｳ</v>
          </cell>
          <cell r="N56">
            <v>2022</v>
          </cell>
          <cell r="O56" t="str">
            <v>1062066</v>
          </cell>
          <cell r="P56" t="str">
            <v>飯岡</v>
          </cell>
          <cell r="Q56">
            <v>44769</v>
          </cell>
          <cell r="R56">
            <v>44930</v>
          </cell>
          <cell r="S56">
            <v>44937</v>
          </cell>
        </row>
        <row r="57">
          <cell r="K57" t="str">
            <v>067</v>
          </cell>
          <cell r="L57" t="str">
            <v>田村工業株式会社</v>
          </cell>
          <cell r="M57" t="str">
            <v>ﾀﾑﾗｺｳｷﾞｮｳ</v>
          </cell>
          <cell r="N57">
            <v>2022</v>
          </cell>
          <cell r="O57" t="str">
            <v>1024067</v>
          </cell>
          <cell r="P57" t="str">
            <v>飯岡</v>
          </cell>
          <cell r="Q57">
            <v>44903</v>
          </cell>
          <cell r="R57">
            <v>44930</v>
          </cell>
          <cell r="S57">
            <v>44931</v>
          </cell>
        </row>
        <row r="58">
          <cell r="K58" t="str">
            <v>068</v>
          </cell>
          <cell r="L58" t="str">
            <v>金港交通株式会社</v>
          </cell>
          <cell r="M58" t="str">
            <v>ｷﾝｺｳｺｳﾂｳ</v>
          </cell>
          <cell r="N58">
            <v>2022</v>
          </cell>
          <cell r="O58" t="str">
            <v>3043068</v>
          </cell>
          <cell r="P58" t="str">
            <v>飯岡</v>
          </cell>
          <cell r="Q58">
            <v>44769</v>
          </cell>
          <cell r="R58">
            <v>44896</v>
          </cell>
          <cell r="S58">
            <v>44896</v>
          </cell>
        </row>
        <row r="59">
          <cell r="K59" t="str">
            <v>069</v>
          </cell>
          <cell r="L59" t="str">
            <v>株式会社日新</v>
          </cell>
          <cell r="M59" t="str">
            <v>ﾆｯｼﾝ</v>
          </cell>
          <cell r="N59">
            <v>2022</v>
          </cell>
          <cell r="O59" t="str">
            <v>1048069</v>
          </cell>
          <cell r="P59" t="str">
            <v>野呂</v>
          </cell>
          <cell r="Q59">
            <v>44791</v>
          </cell>
          <cell r="R59">
            <v>44889</v>
          </cell>
          <cell r="S59">
            <v>44890</v>
          </cell>
        </row>
        <row r="60">
          <cell r="K60" t="str">
            <v>070</v>
          </cell>
          <cell r="L60" t="str">
            <v>ＡＧＣ株式会社</v>
          </cell>
          <cell r="M60" t="str">
            <v>ｴｰｼﾞｰｼｰ</v>
          </cell>
          <cell r="N60">
            <v>2022</v>
          </cell>
          <cell r="O60" t="str">
            <v>1021070</v>
          </cell>
          <cell r="P60" t="str">
            <v>飯岡</v>
          </cell>
          <cell r="Q60">
            <v>44788</v>
          </cell>
          <cell r="R60">
            <v>44931</v>
          </cell>
          <cell r="S60">
            <v>44932</v>
          </cell>
        </row>
        <row r="61">
          <cell r="K61" t="str">
            <v>071</v>
          </cell>
          <cell r="L61" t="str">
            <v>株式会社横浜インポートマート</v>
          </cell>
          <cell r="M61" t="str">
            <v>ﾖｺﾊﾏｲﾝﾎﾟｰﾄﾏｰﾄ</v>
          </cell>
          <cell r="N61">
            <v>2022</v>
          </cell>
          <cell r="O61" t="str">
            <v>1056071</v>
          </cell>
          <cell r="P61" t="str">
            <v>飯岡</v>
          </cell>
          <cell r="Q61">
            <v>44893</v>
          </cell>
          <cell r="R61">
            <v>44893</v>
          </cell>
          <cell r="S61">
            <v>44894</v>
          </cell>
        </row>
        <row r="62">
          <cell r="K62" t="str">
            <v>072</v>
          </cell>
          <cell r="L62" t="str">
            <v>学校法人神奈川大学</v>
          </cell>
          <cell r="M62" t="str">
            <v>ｶﾅｶﾞﾜﾀﾞｲｶﾞｸ</v>
          </cell>
          <cell r="N62">
            <v>2022</v>
          </cell>
          <cell r="O62" t="str">
            <v>1081072</v>
          </cell>
          <cell r="P62" t="str">
            <v>野呂</v>
          </cell>
          <cell r="Q62">
            <v>44782</v>
          </cell>
          <cell r="R62">
            <v>44831</v>
          </cell>
          <cell r="S62">
            <v>44852</v>
          </cell>
        </row>
        <row r="63">
          <cell r="K63" t="str">
            <v>073</v>
          </cell>
          <cell r="L63" t="str">
            <v>日本たばこ産業株式会社</v>
          </cell>
          <cell r="M63" t="str">
            <v>ﾆﾎﾝﾀﾊﾞｺｻﾝｷﾞｮｳ</v>
          </cell>
          <cell r="N63">
            <v>2022</v>
          </cell>
          <cell r="O63" t="str">
            <v>1010073</v>
          </cell>
          <cell r="P63" t="str">
            <v>野呂</v>
          </cell>
          <cell r="Q63">
            <v>44782</v>
          </cell>
          <cell r="R63">
            <v>44890</v>
          </cell>
          <cell r="S63">
            <v>44915</v>
          </cell>
        </row>
        <row r="64">
          <cell r="K64" t="str">
            <v>074</v>
          </cell>
          <cell r="L64" t="str">
            <v>スタジアム交通株式会社</v>
          </cell>
          <cell r="M64" t="str">
            <v>ｽﾀｼﾞｱﾑｺｳﾂｳ</v>
          </cell>
          <cell r="N64">
            <v>2022</v>
          </cell>
          <cell r="O64" t="str">
            <v>3043074</v>
          </cell>
          <cell r="P64" t="str">
            <v>野呂</v>
          </cell>
          <cell r="Q64">
            <v>44817</v>
          </cell>
          <cell r="R64">
            <v>44817</v>
          </cell>
          <cell r="S64">
            <v>44852</v>
          </cell>
        </row>
        <row r="65">
          <cell r="K65" t="str">
            <v>075</v>
          </cell>
          <cell r="L65" t="str">
            <v>住友電気工業株式会社</v>
          </cell>
          <cell r="M65" t="str">
            <v>ｽﾐﾄﾓﾃﾞﾝｷｺｳｷﾞｮｳ</v>
          </cell>
          <cell r="N65">
            <v>2022</v>
          </cell>
          <cell r="O65" t="str">
            <v>1023075</v>
          </cell>
          <cell r="P65" t="str">
            <v>飯岡</v>
          </cell>
          <cell r="Q65">
            <v>44783</v>
          </cell>
          <cell r="R65">
            <v>44882</v>
          </cell>
          <cell r="S65">
            <v>44907</v>
          </cell>
        </row>
        <row r="66">
          <cell r="K66" t="str">
            <v>076</v>
          </cell>
          <cell r="L66" t="str">
            <v>オルトヨコハマビジネスセンター管理組合</v>
          </cell>
          <cell r="M66" t="str">
            <v>ｵﾙﾄﾖｺﾊﾏﾋﾞｼﾞﾈｽｾﾝﾀｰｶﾝﾘｸﾐｱｲ</v>
          </cell>
          <cell r="N66">
            <v>2022</v>
          </cell>
          <cell r="O66" t="str">
            <v>1069076</v>
          </cell>
          <cell r="P66" t="str">
            <v>飯岡</v>
          </cell>
          <cell r="Q66">
            <v>44853</v>
          </cell>
          <cell r="R66">
            <v>44853</v>
          </cell>
          <cell r="S66">
            <v>44855</v>
          </cell>
        </row>
        <row r="67">
          <cell r="K67" t="str">
            <v>077</v>
          </cell>
          <cell r="L67" t="str">
            <v>株式会社ニコン</v>
          </cell>
          <cell r="M67" t="str">
            <v>ﾆｺﾝ</v>
          </cell>
          <cell r="N67">
            <v>2022</v>
          </cell>
          <cell r="O67" t="str">
            <v>1026077</v>
          </cell>
          <cell r="P67" t="str">
            <v>野呂</v>
          </cell>
          <cell r="Q67">
            <v>44768</v>
          </cell>
          <cell r="R67">
            <v>44889</v>
          </cell>
          <cell r="S67">
            <v>44890</v>
          </cell>
        </row>
        <row r="68">
          <cell r="K68" t="str">
            <v>078</v>
          </cell>
          <cell r="L68" t="str">
            <v>東亞合成株式会社</v>
          </cell>
          <cell r="M68" t="str">
            <v>ﾄｰｱｺﾞｳｾｲ</v>
          </cell>
          <cell r="N68">
            <v>2022</v>
          </cell>
          <cell r="O68" t="str">
            <v>1016078</v>
          </cell>
          <cell r="P68" t="str">
            <v>飯岡</v>
          </cell>
          <cell r="Q68">
            <v>44788</v>
          </cell>
          <cell r="R68">
            <v>44858</v>
          </cell>
          <cell r="S68">
            <v>44916</v>
          </cell>
        </row>
        <row r="69">
          <cell r="K69" t="str">
            <v>080</v>
          </cell>
          <cell r="L69" t="str">
            <v>パナソニック株式会社</v>
          </cell>
          <cell r="M69" t="str">
            <v>ﾊﾟﾅｿﾆｯｸ</v>
          </cell>
          <cell r="N69">
            <v>2022</v>
          </cell>
          <cell r="O69" t="str">
            <v>1029080</v>
          </cell>
          <cell r="P69" t="str">
            <v>野呂</v>
          </cell>
        </row>
        <row r="70">
          <cell r="K70" t="str">
            <v>082</v>
          </cell>
          <cell r="L70" t="str">
            <v>ジャパンマリンユナイテッド株式会社</v>
          </cell>
          <cell r="M70" t="str">
            <v>ｼﾞｬﾊﾟﾝﾏﾘﾝﾕﾅｲﾃｯﾄﾞ</v>
          </cell>
          <cell r="N70">
            <v>2022</v>
          </cell>
          <cell r="O70" t="str">
            <v>1031082</v>
          </cell>
          <cell r="P70" t="str">
            <v>野呂</v>
          </cell>
          <cell r="Q70">
            <v>44781</v>
          </cell>
          <cell r="R70">
            <v>44889</v>
          </cell>
          <cell r="S70">
            <v>44890</v>
          </cell>
        </row>
        <row r="71">
          <cell r="K71" t="str">
            <v>083</v>
          </cell>
          <cell r="L71" t="str">
            <v>株式会社ブリヂストン</v>
          </cell>
          <cell r="M71" t="str">
            <v>ﾌﾞﾘﾁﾞｽﾄﾝ</v>
          </cell>
          <cell r="N71">
            <v>2022</v>
          </cell>
          <cell r="O71" t="str">
            <v>1019083</v>
          </cell>
          <cell r="P71" t="str">
            <v>飯岡</v>
          </cell>
          <cell r="Q71">
            <v>44778</v>
          </cell>
          <cell r="R71">
            <v>44858</v>
          </cell>
          <cell r="S71">
            <v>44874</v>
          </cell>
        </row>
        <row r="72">
          <cell r="K72" t="str">
            <v>084</v>
          </cell>
          <cell r="L72" t="str">
            <v>イオンリテール株式会社</v>
          </cell>
          <cell r="M72" t="str">
            <v>ｲｵﾝﾘﾃｰﾙ</v>
          </cell>
          <cell r="N72">
            <v>2022</v>
          </cell>
          <cell r="O72" t="str">
            <v>1056084</v>
          </cell>
          <cell r="P72" t="str">
            <v>飯岡</v>
          </cell>
          <cell r="Q72">
            <v>44757</v>
          </cell>
          <cell r="R72">
            <v>44921</v>
          </cell>
          <cell r="S72">
            <v>44930</v>
          </cell>
        </row>
        <row r="73">
          <cell r="K73" t="str">
            <v>085</v>
          </cell>
          <cell r="L73" t="str">
            <v>オリックス自動車株式会社</v>
          </cell>
          <cell r="M73" t="str">
            <v>ｵﾘｯｸｽｼﾞﾄﾞｳｼｬ</v>
          </cell>
          <cell r="N73">
            <v>2022</v>
          </cell>
          <cell r="O73" t="str">
            <v>3070085</v>
          </cell>
          <cell r="P73" t="str">
            <v>飯岡</v>
          </cell>
          <cell r="Q73">
            <v>44763</v>
          </cell>
          <cell r="R73">
            <v>44910</v>
          </cell>
          <cell r="S73">
            <v>44917</v>
          </cell>
        </row>
        <row r="74">
          <cell r="K74" t="str">
            <v>086</v>
          </cell>
          <cell r="L74" t="str">
            <v>川崎鶴見臨港バス株式会社</v>
          </cell>
          <cell r="M74" t="str">
            <v>ｶﾜｻｷﾂﾙﾐﾘﾝｺｳﾊﾞｽ</v>
          </cell>
          <cell r="N74">
            <v>2022</v>
          </cell>
          <cell r="O74" t="str">
            <v>3043086</v>
          </cell>
          <cell r="P74" t="str">
            <v/>
          </cell>
        </row>
        <row r="75">
          <cell r="K75" t="str">
            <v>088</v>
          </cell>
          <cell r="L75" t="str">
            <v>わらべや日洋株式会社</v>
          </cell>
          <cell r="M75" t="str">
            <v>ﾜﾗﾍﾞﾔﾆﾁﾖｳ</v>
          </cell>
          <cell r="N75">
            <v>2022</v>
          </cell>
          <cell r="O75" t="str">
            <v>1009088</v>
          </cell>
          <cell r="P75" t="str">
            <v>飯岡</v>
          </cell>
          <cell r="Q75">
            <v>44785</v>
          </cell>
          <cell r="R75">
            <v>44923</v>
          </cell>
          <cell r="S75">
            <v>44923</v>
          </cell>
        </row>
        <row r="76">
          <cell r="K76" t="str">
            <v>089</v>
          </cell>
          <cell r="L76" t="str">
            <v>トヨタカローラ神奈川株式会社</v>
          </cell>
          <cell r="M76" t="str">
            <v xml:space="preserve">ﾄﾖﾀｶﾛｰﾗｶﾅｶﾞﾜ </v>
          </cell>
          <cell r="N76">
            <v>2022</v>
          </cell>
          <cell r="O76" t="str">
            <v>3059089</v>
          </cell>
          <cell r="P76" t="str">
            <v>飯岡</v>
          </cell>
          <cell r="Q76">
            <v>44823</v>
          </cell>
          <cell r="R76">
            <v>44910</v>
          </cell>
          <cell r="S76">
            <v>44917</v>
          </cell>
        </row>
        <row r="77">
          <cell r="K77" t="str">
            <v>090</v>
          </cell>
          <cell r="L77" t="str">
            <v>株式会社相鉄アーバンクリエイツ</v>
          </cell>
          <cell r="M77" t="str">
            <v>ｿｳﾃﾂｱｰﾊﾞﾝｸﾘｴｲﾂ</v>
          </cell>
          <cell r="N77">
            <v>2022</v>
          </cell>
          <cell r="O77" t="str">
            <v>1069090</v>
          </cell>
          <cell r="P77" t="str">
            <v>野呂</v>
          </cell>
          <cell r="Q77">
            <v>44783</v>
          </cell>
          <cell r="R77">
            <v>44971</v>
          </cell>
          <cell r="S77">
            <v>44972</v>
          </cell>
        </row>
        <row r="78">
          <cell r="K78" t="str">
            <v>091</v>
          </cell>
          <cell r="L78" t="str">
            <v>株式会社ロイヤルパークホテルズアンドリゾーツ</v>
          </cell>
          <cell r="M78" t="str">
            <v>ﾛｲﾔﾙﾊﾟｰｸﾎﾃﾙｽﾞｱﾝﾄﾞﾘｿﾞｰﾂ</v>
          </cell>
          <cell r="N78">
            <v>2022</v>
          </cell>
          <cell r="O78" t="str">
            <v>1075091</v>
          </cell>
          <cell r="P78" t="str">
            <v>野呂</v>
          </cell>
          <cell r="Q78">
            <v>44770</v>
          </cell>
          <cell r="R78">
            <v>44890</v>
          </cell>
          <cell r="S78">
            <v>44894</v>
          </cell>
        </row>
        <row r="79">
          <cell r="K79" t="str">
            <v>092</v>
          </cell>
          <cell r="L79" t="str">
            <v>国立研究開発法人水産研究・教育機構</v>
          </cell>
          <cell r="M79" t="str">
            <v>ｽｲｻﾝｹﾝｷｭｳｷｮｳｲｸｷｺｳ</v>
          </cell>
          <cell r="N79">
            <v>2022</v>
          </cell>
          <cell r="O79" t="str">
            <v>1071092</v>
          </cell>
          <cell r="P79" t="str">
            <v>野呂</v>
          </cell>
          <cell r="Q79">
            <v>44770</v>
          </cell>
          <cell r="R79">
            <v>44894</v>
          </cell>
          <cell r="S79">
            <v>44895</v>
          </cell>
        </row>
        <row r="80">
          <cell r="K80" t="str">
            <v>093</v>
          </cell>
          <cell r="L80" t="str">
            <v>ボッシュ株式会社</v>
          </cell>
          <cell r="M80" t="str">
            <v>ﾎﾞｯｼｭ</v>
          </cell>
          <cell r="N80">
            <v>2022</v>
          </cell>
          <cell r="O80" t="str">
            <v>1031093</v>
          </cell>
          <cell r="P80" t="str">
            <v>飯岡</v>
          </cell>
          <cell r="Q80">
            <v>44769</v>
          </cell>
          <cell r="R80">
            <v>44861</v>
          </cell>
          <cell r="S80">
            <v>44907</v>
          </cell>
        </row>
        <row r="81">
          <cell r="K81" t="str">
            <v>094</v>
          </cell>
          <cell r="L81" t="str">
            <v>株式会社野村総合研究所</v>
          </cell>
          <cell r="M81" t="str">
            <v>ﾉﾑﾗｿｳｺﾞｳｹﾝｷｭｳｼｮ</v>
          </cell>
          <cell r="N81">
            <v>2022</v>
          </cell>
          <cell r="O81" t="str">
            <v>1039094</v>
          </cell>
          <cell r="P81" t="str">
            <v>飯岡</v>
          </cell>
          <cell r="Q81">
            <v>44804</v>
          </cell>
          <cell r="R81">
            <v>44895</v>
          </cell>
          <cell r="S81">
            <v>44932</v>
          </cell>
        </row>
        <row r="82">
          <cell r="K82" t="str">
            <v>095</v>
          </cell>
          <cell r="L82" t="str">
            <v>野村不動産熱供給株式会社</v>
          </cell>
          <cell r="M82" t="str">
            <v>ﾉﾑﾗﾌﾄﾞｳｻﾝﾈﾂｷｮｳｷｭｳ</v>
          </cell>
          <cell r="N82">
            <v>2022</v>
          </cell>
          <cell r="O82" t="str">
            <v>1035095</v>
          </cell>
          <cell r="P82" t="str">
            <v>野呂</v>
          </cell>
          <cell r="Q82">
            <v>44788</v>
          </cell>
          <cell r="R82">
            <v>44894</v>
          </cell>
          <cell r="S82">
            <v>44901</v>
          </cell>
        </row>
        <row r="83">
          <cell r="K83" t="str">
            <v>096</v>
          </cell>
          <cell r="L83" t="str">
            <v>学校法人総持学園</v>
          </cell>
          <cell r="M83" t="str">
            <v>ｿｳｼﾞｶﾞｸｴﾝ</v>
          </cell>
          <cell r="N83">
            <v>2022</v>
          </cell>
          <cell r="O83" t="str">
            <v>1081096</v>
          </cell>
          <cell r="P83" t="str">
            <v>飯岡</v>
          </cell>
          <cell r="Q83">
            <v>44788</v>
          </cell>
          <cell r="R83">
            <v>44861</v>
          </cell>
          <cell r="S83">
            <v>44874</v>
          </cell>
        </row>
        <row r="84">
          <cell r="K84" t="str">
            <v>097</v>
          </cell>
          <cell r="L84" t="str">
            <v>ニチアス株式会社</v>
          </cell>
          <cell r="M84" t="str">
            <v>ﾆﾁｱｽ</v>
          </cell>
          <cell r="N84">
            <v>2022</v>
          </cell>
          <cell r="O84" t="str">
            <v>1021097</v>
          </cell>
          <cell r="P84" t="str">
            <v>飯岡</v>
          </cell>
          <cell r="Q84">
            <v>44907</v>
          </cell>
          <cell r="R84">
            <v>44931</v>
          </cell>
          <cell r="S84">
            <v>44932</v>
          </cell>
        </row>
        <row r="85">
          <cell r="K85" t="str">
            <v>099</v>
          </cell>
          <cell r="L85" t="str">
            <v>株式会社東急百貨店</v>
          </cell>
          <cell r="M85" t="str">
            <v>ﾄｳｷｭｳﾋｬｯｶﾃﾝ</v>
          </cell>
          <cell r="N85">
            <v>2022</v>
          </cell>
          <cell r="O85" t="str">
            <v>1056099</v>
          </cell>
          <cell r="P85" t="str">
            <v>飯岡</v>
          </cell>
          <cell r="Q85">
            <v>44785</v>
          </cell>
          <cell r="R85">
            <v>44952</v>
          </cell>
          <cell r="S85">
            <v>44952</v>
          </cell>
        </row>
        <row r="86">
          <cell r="K86" t="str">
            <v>100</v>
          </cell>
          <cell r="L86" t="str">
            <v>太陽油脂株式会社</v>
          </cell>
          <cell r="M86" t="str">
            <v>ﾀｲﾖｳﾕｼ</v>
          </cell>
          <cell r="N86">
            <v>2022</v>
          </cell>
          <cell r="O86" t="str">
            <v>1009100</v>
          </cell>
          <cell r="P86" t="str">
            <v>飯岡</v>
          </cell>
          <cell r="Q86">
            <v>44958</v>
          </cell>
          <cell r="R86">
            <v>44958</v>
          </cell>
          <cell r="S86">
            <v>44958</v>
          </cell>
        </row>
        <row r="87">
          <cell r="K87" t="str">
            <v>101</v>
          </cell>
          <cell r="L87" t="str">
            <v>国際埠頭株式会社</v>
          </cell>
          <cell r="M87" t="str">
            <v>ｺｸｻｲﾌﾄｳ</v>
          </cell>
          <cell r="N87">
            <v>2022</v>
          </cell>
          <cell r="O87" t="str">
            <v>1048101</v>
          </cell>
          <cell r="P87" t="str">
            <v>飯岡</v>
          </cell>
          <cell r="Q87">
            <v>44769</v>
          </cell>
          <cell r="R87">
            <v>44830</v>
          </cell>
          <cell r="S87">
            <v>44846</v>
          </cell>
        </row>
        <row r="88">
          <cell r="K88" t="str">
            <v>102</v>
          </cell>
          <cell r="L88" t="str">
            <v>株式会社トヨタレンタリース横浜</v>
          </cell>
          <cell r="M88" t="str">
            <v>ﾄﾖﾀﾚﾝﾀﾘｰｽﾖｺﾊﾏ</v>
          </cell>
          <cell r="N88">
            <v>2022</v>
          </cell>
          <cell r="O88" t="str">
            <v>3070102</v>
          </cell>
          <cell r="P88" t="str">
            <v>飯岡</v>
          </cell>
          <cell r="Q88">
            <v>44769</v>
          </cell>
          <cell r="R88">
            <v>44910</v>
          </cell>
          <cell r="S88">
            <v>44919</v>
          </cell>
        </row>
        <row r="89">
          <cell r="K89" t="str">
            <v>103</v>
          </cell>
          <cell r="L89" t="str">
            <v>株式会社 みなとみらい東急スクエア</v>
          </cell>
          <cell r="M89" t="str">
            <v>ﾐﾅﾄﾐﾗｲﾄｳｷｭｳｽｸｴｱ</v>
          </cell>
          <cell r="N89">
            <v>2022</v>
          </cell>
          <cell r="O89" t="str">
            <v>1056103</v>
          </cell>
          <cell r="P89" t="str">
            <v>飯岡</v>
          </cell>
        </row>
        <row r="90">
          <cell r="K90" t="str">
            <v>104</v>
          </cell>
          <cell r="L90" t="str">
            <v>株式会社モンテローザ</v>
          </cell>
          <cell r="M90" t="str">
            <v>ﾓﾝﾃﾛｰｻﾞ</v>
          </cell>
          <cell r="N90">
            <v>2022</v>
          </cell>
          <cell r="O90" t="str">
            <v>1076104</v>
          </cell>
        </row>
        <row r="91">
          <cell r="K91" t="str">
            <v>105</v>
          </cell>
          <cell r="L91" t="str">
            <v>株式会社キョクレイ</v>
          </cell>
          <cell r="M91" t="str">
            <v>ｷｮｸﾚｲ</v>
          </cell>
          <cell r="N91">
            <v>2022</v>
          </cell>
          <cell r="O91" t="str">
            <v>1047105</v>
          </cell>
          <cell r="P91" t="str">
            <v>飯岡</v>
          </cell>
          <cell r="Q91">
            <v>44771</v>
          </cell>
          <cell r="R91">
            <v>44930</v>
          </cell>
          <cell r="S91">
            <v>44938</v>
          </cell>
        </row>
        <row r="92">
          <cell r="K92" t="str">
            <v>107</v>
          </cell>
          <cell r="L92" t="str">
            <v>学校法人玉川学園</v>
          </cell>
          <cell r="M92" t="str">
            <v>ﾀﾏｶﾞﾜｶﾞｸｴﾝ</v>
          </cell>
          <cell r="N92">
            <v>2022</v>
          </cell>
          <cell r="O92" t="str">
            <v>1081107</v>
          </cell>
          <cell r="P92" t="str">
            <v>飯岡</v>
          </cell>
          <cell r="Q92">
            <v>44781</v>
          </cell>
          <cell r="R92">
            <v>44864</v>
          </cell>
          <cell r="S92">
            <v>44875</v>
          </cell>
        </row>
        <row r="93">
          <cell r="K93" t="str">
            <v>109</v>
          </cell>
          <cell r="L93" t="str">
            <v>ゆめおおおか管理組合</v>
          </cell>
          <cell r="M93" t="str">
            <v>ﾕﾒｵｵｵｶｶﾝﾘｸﾐｱｲ</v>
          </cell>
          <cell r="N93">
            <v>2022</v>
          </cell>
          <cell r="O93" t="str">
            <v>1069109</v>
          </cell>
          <cell r="P93" t="str">
            <v>飯岡</v>
          </cell>
          <cell r="Q93">
            <v>44769</v>
          </cell>
          <cell r="R93">
            <v>44881</v>
          </cell>
          <cell r="S93">
            <v>44881</v>
          </cell>
        </row>
        <row r="94">
          <cell r="K94" t="str">
            <v>112</v>
          </cell>
          <cell r="L94" t="str">
            <v>オリックス不動産投資法人</v>
          </cell>
          <cell r="M94" t="str">
            <v>ｵﾘｯｸｽﾌﾄﾞｳｻﾝﾄｳｼﾎｳｼﾞﾝ</v>
          </cell>
          <cell r="N94">
            <v>2022</v>
          </cell>
          <cell r="O94" t="str">
            <v>1069112</v>
          </cell>
          <cell r="P94" t="str">
            <v>飯岡</v>
          </cell>
          <cell r="Q94">
            <v>44797</v>
          </cell>
          <cell r="R94">
            <v>44937</v>
          </cell>
          <cell r="S94">
            <v>44939</v>
          </cell>
        </row>
        <row r="95">
          <cell r="K95" t="str">
            <v>113</v>
          </cell>
          <cell r="L95" t="str">
            <v>東洋電機製造株式会社</v>
          </cell>
          <cell r="M95" t="str">
            <v>ﾄｳﾖｳﾃﾞﾝｷｾｲｿﾞｳ</v>
          </cell>
          <cell r="N95">
            <v>2022</v>
          </cell>
          <cell r="O95" t="str">
            <v>1031113</v>
          </cell>
          <cell r="P95" t="str">
            <v>野呂</v>
          </cell>
          <cell r="Q95">
            <v>44910</v>
          </cell>
          <cell r="R95">
            <v>44964</v>
          </cell>
          <cell r="S95">
            <v>44965</v>
          </cell>
        </row>
        <row r="96">
          <cell r="K96" t="str">
            <v>115</v>
          </cell>
          <cell r="L96" t="str">
            <v>富士通株式会社</v>
          </cell>
          <cell r="M96" t="str">
            <v>ﾌｼﾞﾂｳ</v>
          </cell>
          <cell r="N96">
            <v>2022</v>
          </cell>
          <cell r="O96" t="str">
            <v>1030115</v>
          </cell>
          <cell r="P96" t="str">
            <v>飯岡</v>
          </cell>
          <cell r="Q96">
            <v>44771</v>
          </cell>
          <cell r="R96">
            <v>44865</v>
          </cell>
          <cell r="S96">
            <v>44875</v>
          </cell>
        </row>
        <row r="97">
          <cell r="K97" t="str">
            <v>116</v>
          </cell>
          <cell r="L97" t="str">
            <v>トヨタモビリティパーツ株式会社</v>
          </cell>
          <cell r="M97" t="str">
            <v>ﾄﾖﾀﾓﾋﾞﾘﾃｨﾊﾟｰﾂ</v>
          </cell>
          <cell r="N97">
            <v>2022</v>
          </cell>
          <cell r="O97" t="str">
            <v>3055116</v>
          </cell>
        </row>
        <row r="98">
          <cell r="K98" t="str">
            <v>117</v>
          </cell>
          <cell r="L98" t="str">
            <v>株式会社京三製作所</v>
          </cell>
          <cell r="M98" t="str">
            <v>ｷｮｳｻﾝｾｲｻｸｼｮ</v>
          </cell>
          <cell r="N98">
            <v>2022</v>
          </cell>
          <cell r="O98" t="str">
            <v>1030117</v>
          </cell>
          <cell r="P98" t="str">
            <v>飯岡</v>
          </cell>
          <cell r="Q98">
            <v>44770</v>
          </cell>
          <cell r="R98">
            <v>44914</v>
          </cell>
          <cell r="S98">
            <v>44917</v>
          </cell>
        </row>
        <row r="99">
          <cell r="K99" t="str">
            <v>118</v>
          </cell>
          <cell r="L99" t="str">
            <v>ジャパンリアルエステイト投資法人</v>
          </cell>
          <cell r="M99" t="str">
            <v>ｼﾞｬﾊﾟﾝﾘｱﾙｴｽﾃｲﾄﾄｳｼﾎｳｼﾞﾝ</v>
          </cell>
          <cell r="N99">
            <v>2022</v>
          </cell>
          <cell r="O99" t="str">
            <v>1069118</v>
          </cell>
          <cell r="P99" t="str">
            <v>飯岡</v>
          </cell>
          <cell r="Q99">
            <v>44771</v>
          </cell>
          <cell r="R99">
            <v>44865</v>
          </cell>
          <cell r="S99">
            <v>44876</v>
          </cell>
        </row>
        <row r="100">
          <cell r="K100" t="str">
            <v>119</v>
          </cell>
          <cell r="L100" t="str">
            <v>株式会社ニップン</v>
          </cell>
          <cell r="M100" t="str">
            <v>ニップン</v>
          </cell>
          <cell r="N100">
            <v>2022</v>
          </cell>
          <cell r="O100" t="str">
            <v>1009119</v>
          </cell>
          <cell r="P100" t="str">
            <v>飯岡</v>
          </cell>
          <cell r="Q100">
            <v>44785</v>
          </cell>
          <cell r="R100">
            <v>44865</v>
          </cell>
          <cell r="S100">
            <v>44876</v>
          </cell>
        </row>
        <row r="101">
          <cell r="K101" t="str">
            <v>120</v>
          </cell>
          <cell r="L101" t="str">
            <v>相鉄ローゼン株式会社</v>
          </cell>
          <cell r="M101" t="str">
            <v>ｿｳﾃﾂﾛｰｾﾞﾝ</v>
          </cell>
          <cell r="N101">
            <v>2022</v>
          </cell>
          <cell r="O101" t="str">
            <v>1056120</v>
          </cell>
          <cell r="P101" t="str">
            <v>飯岡</v>
          </cell>
          <cell r="Q101">
            <v>44783</v>
          </cell>
          <cell r="R101">
            <v>44865</v>
          </cell>
          <cell r="S101">
            <v>44876</v>
          </cell>
        </row>
        <row r="102">
          <cell r="K102" t="str">
            <v>122</v>
          </cell>
          <cell r="L102" t="str">
            <v>横浜市場冷蔵株式会社</v>
          </cell>
          <cell r="M102" t="str">
            <v>ﾖｺﾊﾏｼｼﾞｮｳﾚｲｿﾞｳ</v>
          </cell>
          <cell r="N102">
            <v>2022</v>
          </cell>
          <cell r="O102" t="str">
            <v>1047122</v>
          </cell>
          <cell r="P102" t="str">
            <v>飯岡</v>
          </cell>
          <cell r="Q102">
            <v>44767</v>
          </cell>
          <cell r="R102">
            <v>44853</v>
          </cell>
          <cell r="S102">
            <v>44855</v>
          </cell>
        </row>
        <row r="103">
          <cell r="K103" t="str">
            <v>123</v>
          </cell>
          <cell r="L103" t="str">
            <v>株式会社IHI</v>
          </cell>
          <cell r="M103" t="str">
            <v>ｱｲ･ｴｲﾁ･ｱｲ</v>
          </cell>
          <cell r="N103">
            <v>2022</v>
          </cell>
          <cell r="O103" t="str">
            <v>1024123</v>
          </cell>
          <cell r="P103" t="str">
            <v>飯岡</v>
          </cell>
          <cell r="Q103">
            <v>44771</v>
          </cell>
          <cell r="R103">
            <v>44951</v>
          </cell>
          <cell r="S103">
            <v>44953</v>
          </cell>
        </row>
        <row r="104">
          <cell r="K104" t="str">
            <v>124</v>
          </cell>
          <cell r="L104" t="str">
            <v>株式会社ダスキン</v>
          </cell>
          <cell r="M104" t="str">
            <v>ﾀﾞｽｷﾝ</v>
          </cell>
          <cell r="N104">
            <v>2022</v>
          </cell>
          <cell r="O104" t="str">
            <v>2095124</v>
          </cell>
          <cell r="P104" t="str">
            <v>野呂</v>
          </cell>
          <cell r="Q104">
            <v>44770</v>
          </cell>
          <cell r="R104">
            <v>44838</v>
          </cell>
          <cell r="S104">
            <v>44855</v>
          </cell>
        </row>
        <row r="105">
          <cell r="K105" t="str">
            <v>125</v>
          </cell>
          <cell r="L105" t="str">
            <v>高梨乳業株式会社</v>
          </cell>
          <cell r="M105" t="str">
            <v>ﾀｶﾅｼﾆｭｳｷﾞｮｳ</v>
          </cell>
          <cell r="N105">
            <v>2022</v>
          </cell>
          <cell r="O105" t="str">
            <v>1009125</v>
          </cell>
          <cell r="P105" t="str">
            <v>飯岡</v>
          </cell>
          <cell r="Q105">
            <v>44847</v>
          </cell>
          <cell r="R105">
            <v>44952</v>
          </cell>
          <cell r="S105">
            <v>44953</v>
          </cell>
        </row>
        <row r="106">
          <cell r="K106" t="str">
            <v>126</v>
          </cell>
          <cell r="L106" t="str">
            <v>社会福祉法人恩賜財団済生会</v>
          </cell>
          <cell r="M106" t="str">
            <v>ｵﾝｼｻﾞｲﾀﾞﾝｻｲｾｲｶｲｼﾌﾞｶﾅｶﾞﾜｹﾝｻｲｾｲｶｲ</v>
          </cell>
          <cell r="N106">
            <v>2022</v>
          </cell>
          <cell r="O106" t="str">
            <v>1083126</v>
          </cell>
          <cell r="P106" t="str">
            <v>飯岡</v>
          </cell>
          <cell r="Q106">
            <v>44785</v>
          </cell>
          <cell r="R106">
            <v>44865</v>
          </cell>
          <cell r="S106">
            <v>44876</v>
          </cell>
        </row>
        <row r="107">
          <cell r="K107" t="str">
            <v>129</v>
          </cell>
          <cell r="L107" t="str">
            <v>ＪＦＥスチール株式会社</v>
          </cell>
          <cell r="M107" t="str">
            <v>ｼﾞｪｲｴﾌｲｰｽﾁｰﾙ</v>
          </cell>
          <cell r="N107">
            <v>2022</v>
          </cell>
          <cell r="O107" t="str">
            <v>1022129</v>
          </cell>
          <cell r="P107" t="str">
            <v>野呂</v>
          </cell>
          <cell r="Q107">
            <v>44785</v>
          </cell>
          <cell r="R107">
            <v>44964</v>
          </cell>
          <cell r="S107">
            <v>44964</v>
          </cell>
        </row>
        <row r="108">
          <cell r="K108" t="str">
            <v>130</v>
          </cell>
          <cell r="L108" t="str">
            <v>株式会社横浜ベイホテル東急</v>
          </cell>
          <cell r="M108" t="str">
            <v>ﾖｺﾊﾏﾍﾞｲﾎﾃﾙﾄｳｷｭｳ</v>
          </cell>
          <cell r="N108">
            <v>2022</v>
          </cell>
          <cell r="O108" t="str">
            <v>1075130</v>
          </cell>
          <cell r="P108" t="str">
            <v>野呂</v>
          </cell>
          <cell r="Q108">
            <v>44781</v>
          </cell>
          <cell r="R108">
            <v>44838</v>
          </cell>
          <cell r="S108">
            <v>44855</v>
          </cell>
        </row>
        <row r="109">
          <cell r="K109" t="str">
            <v>133</v>
          </cell>
          <cell r="L109" t="str">
            <v>株式会社ＤＮＰテクノパック</v>
          </cell>
          <cell r="M109" t="str">
            <v>ﾃﾞｨｰｴﾇﾋﾟｰﾃｸﾉﾊﾟｯｸ</v>
          </cell>
          <cell r="N109">
            <v>2022</v>
          </cell>
          <cell r="O109" t="str">
            <v>1014133</v>
          </cell>
          <cell r="P109" t="str">
            <v>飯岡</v>
          </cell>
          <cell r="Q109">
            <v>44769</v>
          </cell>
          <cell r="R109">
            <v>44865</v>
          </cell>
          <cell r="S109">
            <v>44879</v>
          </cell>
        </row>
        <row r="110">
          <cell r="K110" t="str">
            <v>134</v>
          </cell>
          <cell r="L110" t="str">
            <v>J-POWER ジェネレーションサービス株式会社</v>
          </cell>
          <cell r="M110" t="str">
            <v>ｼﾞｪｲﾊﾟﾜｰ ｼﾞｪﾈﾚｰｼｮﾝｻｰﾋﾞｽ</v>
          </cell>
          <cell r="N110">
            <v>2022</v>
          </cell>
          <cell r="O110" t="str">
            <v>1033134</v>
          </cell>
          <cell r="P110" t="str">
            <v>飯岡</v>
          </cell>
          <cell r="Q110">
            <v>44770</v>
          </cell>
          <cell r="R110">
            <v>44865</v>
          </cell>
          <cell r="S110">
            <v>44879</v>
          </cell>
        </row>
        <row r="111">
          <cell r="K111" t="str">
            <v>135</v>
          </cell>
          <cell r="L111" t="str">
            <v>伊藤忠テクノソリューションズ株式会社</v>
          </cell>
          <cell r="M111" t="str">
            <v>ｲﾄﾁｭｳﾃｸﾉｿﾘｭｰｼｮﾝｽﾞ</v>
          </cell>
          <cell r="N111">
            <v>2022</v>
          </cell>
          <cell r="O111" t="str">
            <v>1039135</v>
          </cell>
          <cell r="P111" t="str">
            <v>飯岡</v>
          </cell>
        </row>
        <row r="112">
          <cell r="K112" t="str">
            <v>136</v>
          </cell>
          <cell r="L112" t="str">
            <v>国立大学法人東京工業大学</v>
          </cell>
          <cell r="M112" t="str">
            <v>ﾄｳｷｮｳｺｳｷﾞｮｳﾀﾞｲｶﾞｸ</v>
          </cell>
          <cell r="N112">
            <v>2022</v>
          </cell>
          <cell r="O112" t="str">
            <v>1081136</v>
          </cell>
          <cell r="P112" t="str">
            <v>野呂</v>
          </cell>
          <cell r="Q112">
            <v>44782</v>
          </cell>
          <cell r="R112">
            <v>44838</v>
          </cell>
          <cell r="S112">
            <v>44855</v>
          </cell>
        </row>
        <row r="113">
          <cell r="K113" t="str">
            <v>137</v>
          </cell>
          <cell r="L113" t="str">
            <v>株式会社横浜都市みらい</v>
          </cell>
          <cell r="M113" t="str">
            <v>ﾖｺﾊﾏﾄｼﾐﾗｲ</v>
          </cell>
          <cell r="N113">
            <v>2022</v>
          </cell>
          <cell r="O113" t="str">
            <v>1035137</v>
          </cell>
          <cell r="P113" t="str">
            <v>飯岡</v>
          </cell>
          <cell r="Q113">
            <v>44778</v>
          </cell>
          <cell r="R113">
            <v>44865</v>
          </cell>
          <cell r="S113">
            <v>44918</v>
          </cell>
        </row>
        <row r="114">
          <cell r="K114" t="str">
            <v>139</v>
          </cell>
          <cell r="L114" t="str">
            <v>学校法人聖マリアンナ医科大学</v>
          </cell>
          <cell r="M114" t="str">
            <v>ｾｲﾏﾘｱﾝﾅｲｶﾀﾞｲｶﾞｸ</v>
          </cell>
          <cell r="N114">
            <v>2022</v>
          </cell>
          <cell r="O114" t="str">
            <v>1081139</v>
          </cell>
          <cell r="P114" t="str">
            <v>飯岡</v>
          </cell>
          <cell r="Q114">
            <v>44788</v>
          </cell>
          <cell r="R114">
            <v>44865</v>
          </cell>
          <cell r="S114">
            <v>44879</v>
          </cell>
        </row>
        <row r="115">
          <cell r="K115" t="str">
            <v>140</v>
          </cell>
          <cell r="L115" t="str">
            <v>学校法人慶應義塾</v>
          </cell>
          <cell r="M115" t="str">
            <v>ｹｲｵｳｷﾞｼﾞｭｸ</v>
          </cell>
          <cell r="N115">
            <v>2022</v>
          </cell>
          <cell r="O115" t="str">
            <v>1081140</v>
          </cell>
          <cell r="P115" t="str">
            <v>飯岡</v>
          </cell>
          <cell r="Q115">
            <v>44783</v>
          </cell>
          <cell r="R115">
            <v>44900</v>
          </cell>
          <cell r="S115">
            <v>44900</v>
          </cell>
        </row>
        <row r="116">
          <cell r="K116" t="str">
            <v>141</v>
          </cell>
          <cell r="L116" t="str">
            <v>ＪＦＥエンジニアリング株式会社</v>
          </cell>
          <cell r="M116" t="str">
            <v xml:space="preserve">ｼﾞｪｲｴﾌｲｰｴﾝｼﾞﾆｱﾘﾝｸﾞ </v>
          </cell>
          <cell r="N116">
            <v>2022</v>
          </cell>
          <cell r="O116" t="str">
            <v>1306141</v>
          </cell>
          <cell r="P116" t="str">
            <v>飯岡</v>
          </cell>
          <cell r="Q116">
            <v>44769</v>
          </cell>
          <cell r="R116">
            <v>44869</v>
          </cell>
          <cell r="S116">
            <v>44879</v>
          </cell>
        </row>
        <row r="117">
          <cell r="K117" t="str">
            <v>143</v>
          </cell>
          <cell r="L117" t="str">
            <v>相鉄ホテル株式会社</v>
          </cell>
          <cell r="M117" t="str">
            <v>ｿｳﾃﾂﾎﾃﾙ</v>
          </cell>
          <cell r="N117">
            <v>2022</v>
          </cell>
          <cell r="O117" t="str">
            <v>1075143</v>
          </cell>
          <cell r="P117" t="str">
            <v>野呂</v>
          </cell>
          <cell r="Q117">
            <v>44788</v>
          </cell>
          <cell r="R117">
            <v>44838</v>
          </cell>
          <cell r="S117">
            <v>44855</v>
          </cell>
        </row>
        <row r="118">
          <cell r="K118" t="str">
            <v>144</v>
          </cell>
          <cell r="L118" t="str">
            <v>東急バス株式会社</v>
          </cell>
          <cell r="M118" t="str">
            <v>ﾄｳｷｭｳﾊﾞｽ</v>
          </cell>
          <cell r="N118">
            <v>2022</v>
          </cell>
          <cell r="O118" t="str">
            <v>3043144</v>
          </cell>
          <cell r="P118" t="str">
            <v>飯岡</v>
          </cell>
          <cell r="Q118">
            <v>44771</v>
          </cell>
          <cell r="R118">
            <v>44952</v>
          </cell>
          <cell r="S118">
            <v>44952</v>
          </cell>
        </row>
        <row r="119">
          <cell r="K119" t="str">
            <v>147</v>
          </cell>
          <cell r="L119" t="str">
            <v>東京液化酸素株式会社</v>
          </cell>
          <cell r="M119" t="str">
            <v>ﾄｳｷｮｳｴｷｶｻﾝｿ</v>
          </cell>
          <cell r="N119">
            <v>2022</v>
          </cell>
          <cell r="O119" t="str">
            <v>1016147</v>
          </cell>
          <cell r="P119" t="str">
            <v>飯岡</v>
          </cell>
          <cell r="Q119">
            <v>44778</v>
          </cell>
          <cell r="R119">
            <v>44869</v>
          </cell>
          <cell r="S119">
            <v>44916</v>
          </cell>
        </row>
        <row r="120">
          <cell r="K120" t="str">
            <v>148</v>
          </cell>
          <cell r="L120" t="str">
            <v>日揮ホールディングス株式会社</v>
          </cell>
          <cell r="M120" t="str">
            <v>ﾆｯｷﾎｰﾙﾃﾞｨﾝｸﾞｽ</v>
          </cell>
          <cell r="N120">
            <v>2022</v>
          </cell>
          <cell r="O120" t="str">
            <v>1006148</v>
          </cell>
          <cell r="P120" t="str">
            <v>飯岡</v>
          </cell>
          <cell r="Q120">
            <v>44769</v>
          </cell>
          <cell r="R120">
            <v>44958</v>
          </cell>
          <cell r="S120">
            <v>44958</v>
          </cell>
        </row>
        <row r="121">
          <cell r="K121" t="str">
            <v>149</v>
          </cell>
          <cell r="L121" t="str">
            <v>株式会社トヨタオートモールクリエイト</v>
          </cell>
          <cell r="M121" t="str">
            <v>ﾄﾖﾀｵｰﾄﾓｰﾙｸﾘｴｲﾄ</v>
          </cell>
          <cell r="N121">
            <v>2022</v>
          </cell>
          <cell r="O121" t="str">
            <v>1069149</v>
          </cell>
          <cell r="P121" t="str">
            <v>野呂</v>
          </cell>
          <cell r="Q121">
            <v>44788</v>
          </cell>
          <cell r="R121">
            <v>44971</v>
          </cell>
          <cell r="S121">
            <v>44972</v>
          </cell>
        </row>
        <row r="122">
          <cell r="K122" t="str">
            <v>150</v>
          </cell>
          <cell r="L122" t="str">
            <v>東京ガス株式会社</v>
          </cell>
          <cell r="M122" t="str">
            <v>ﾄｳｷｮｳｶﾞｽ</v>
          </cell>
          <cell r="N122">
            <v>2022</v>
          </cell>
          <cell r="O122" t="str">
            <v>1334150</v>
          </cell>
          <cell r="P122" t="str">
            <v>野呂</v>
          </cell>
          <cell r="Q122">
            <v>44798</v>
          </cell>
          <cell r="R122">
            <v>44959</v>
          </cell>
          <cell r="S122">
            <v>44972</v>
          </cell>
        </row>
        <row r="123">
          <cell r="K123" t="str">
            <v>151</v>
          </cell>
          <cell r="L123" t="str">
            <v>イッツ・コミュニケーションズ株式会社</v>
          </cell>
          <cell r="M123" t="str">
            <v>ｲｯﾂ･ｺﾐｭﾆｹｰｼｮﾝｽﾞ</v>
          </cell>
          <cell r="N123">
            <v>2022</v>
          </cell>
          <cell r="O123" t="str">
            <v>1038151</v>
          </cell>
          <cell r="P123" t="str">
            <v>飯岡</v>
          </cell>
          <cell r="Q123">
            <v>44763</v>
          </cell>
          <cell r="R123">
            <v>44869</v>
          </cell>
          <cell r="S123">
            <v>44881</v>
          </cell>
        </row>
        <row r="124">
          <cell r="K124" t="str">
            <v>153</v>
          </cell>
          <cell r="L124" t="str">
            <v>横浜新都市センター株式会社</v>
          </cell>
          <cell r="M124" t="str">
            <v>ﾖｺﾊﾏｼﾝﾄｼｾﾝﾀｰ</v>
          </cell>
          <cell r="N124">
            <v>2022</v>
          </cell>
          <cell r="O124" t="str">
            <v>1069153</v>
          </cell>
          <cell r="P124" t="str">
            <v>飯岡</v>
          </cell>
          <cell r="Q124">
            <v>44783</v>
          </cell>
          <cell r="R124">
            <v>44869</v>
          </cell>
          <cell r="S124">
            <v>44880</v>
          </cell>
        </row>
        <row r="125">
          <cell r="K125" t="str">
            <v>155</v>
          </cell>
          <cell r="L125" t="str">
            <v>鈴江コーポレーション株式会社</v>
          </cell>
          <cell r="M125" t="str">
            <v>ｽｽﾞｴｺｰﾎﾟﾚｰｼｮﾝ</v>
          </cell>
          <cell r="N125">
            <v>2022</v>
          </cell>
          <cell r="O125" t="str">
            <v>1047155</v>
          </cell>
          <cell r="P125" t="str">
            <v>飯岡</v>
          </cell>
          <cell r="Q125">
            <v>44771</v>
          </cell>
          <cell r="R125">
            <v>44916</v>
          </cell>
          <cell r="S125">
            <v>44917</v>
          </cell>
        </row>
        <row r="126">
          <cell r="K126" t="str">
            <v>157</v>
          </cell>
          <cell r="L126" t="str">
            <v>国立大学法人横浜国立大学</v>
          </cell>
          <cell r="M126" t="str">
            <v>ﾖｺﾊﾏｺｸﾘﾂﾀﾞｲｶﾞｸ</v>
          </cell>
          <cell r="N126">
            <v>2022</v>
          </cell>
          <cell r="O126" t="str">
            <v>1081157</v>
          </cell>
          <cell r="P126" t="str">
            <v>野呂</v>
          </cell>
          <cell r="Q126">
            <v>44767</v>
          </cell>
          <cell r="R126">
            <v>44889</v>
          </cell>
          <cell r="S126">
            <v>44890</v>
          </cell>
        </row>
        <row r="127">
          <cell r="K127" t="str">
            <v>159</v>
          </cell>
          <cell r="L127" t="str">
            <v>SMBC日興証券株式会社</v>
          </cell>
          <cell r="M127" t="str">
            <v>ｴｽｴﾑﾋﾞｰｼｰﾆｯｺｳｼｮｳｹﾝ</v>
          </cell>
          <cell r="N127">
            <v>2022</v>
          </cell>
          <cell r="O127" t="str">
            <v>1069159</v>
          </cell>
          <cell r="P127" t="str">
            <v>飯岡</v>
          </cell>
          <cell r="Q127">
            <v>44869</v>
          </cell>
          <cell r="R127">
            <v>44916</v>
          </cell>
          <cell r="S127">
            <v>44917</v>
          </cell>
        </row>
        <row r="128">
          <cell r="K128" t="str">
            <v>160</v>
          </cell>
          <cell r="L128" t="str">
            <v>日興システムソリューションズ株式会社</v>
          </cell>
          <cell r="M128" t="str">
            <v>ﾆｯｺｳｼｽﾃﾑｿﾘｭｰｼｮﾝｽﾞ</v>
          </cell>
          <cell r="N128">
            <v>2022</v>
          </cell>
          <cell r="O128" t="str">
            <v>1039160</v>
          </cell>
          <cell r="P128" t="str">
            <v>野呂</v>
          </cell>
          <cell r="Q128">
            <v>44865</v>
          </cell>
          <cell r="R128">
            <v>44971</v>
          </cell>
          <cell r="S128">
            <v>44972</v>
          </cell>
        </row>
        <row r="129">
          <cell r="K129" t="str">
            <v>161</v>
          </cell>
          <cell r="L129" t="str">
            <v>生活協同組合ユーコープ</v>
          </cell>
          <cell r="M129" t="str">
            <v>ｾｲｶﾂｷｮｳﾄﾞｳｸﾐｱｲﾕｰｺｰﾌﾟ</v>
          </cell>
          <cell r="N129">
            <v>2022</v>
          </cell>
          <cell r="O129" t="str">
            <v>2050161</v>
          </cell>
          <cell r="P129" t="str">
            <v>飯岡</v>
          </cell>
          <cell r="Q129">
            <v>44785</v>
          </cell>
          <cell r="R129">
            <v>44939</v>
          </cell>
          <cell r="S129">
            <v>44939</v>
          </cell>
        </row>
        <row r="130">
          <cell r="K130" t="str">
            <v>163</v>
          </cell>
          <cell r="L130" t="str">
            <v>横浜市交通局</v>
          </cell>
          <cell r="M130" t="str">
            <v>ﾖｺﾊﾏｼｺｳﾂｳｷｮｸ</v>
          </cell>
          <cell r="N130">
            <v>2022</v>
          </cell>
          <cell r="O130" t="str">
            <v>1343163</v>
          </cell>
          <cell r="P130" t="str">
            <v>飯岡</v>
          </cell>
          <cell r="Q130">
            <v>44802</v>
          </cell>
          <cell r="R130">
            <v>44916</v>
          </cell>
          <cell r="S130">
            <v>44917</v>
          </cell>
        </row>
        <row r="131">
          <cell r="K131" t="str">
            <v>164</v>
          </cell>
          <cell r="L131" t="str">
            <v>オニキス・リアルティ有限会社</v>
          </cell>
          <cell r="M131" t="str">
            <v>ｵﾆｷｽ･ﾘｱﾙﾃｨ</v>
          </cell>
          <cell r="N131">
            <v>2022</v>
          </cell>
          <cell r="O131" t="str">
            <v>1056164</v>
          </cell>
          <cell r="P131" t="str">
            <v>飯岡</v>
          </cell>
          <cell r="Q131">
            <v>44757</v>
          </cell>
          <cell r="R131">
            <v>44826</v>
          </cell>
          <cell r="S131">
            <v>44917</v>
          </cell>
        </row>
        <row r="132">
          <cell r="K132" t="str">
            <v>165</v>
          </cell>
          <cell r="L132" t="str">
            <v>ユニー株式会社</v>
          </cell>
          <cell r="M132" t="str">
            <v>ﾕﾆ-</v>
          </cell>
          <cell r="N132">
            <v>2022</v>
          </cell>
          <cell r="O132" t="str">
            <v>1056165</v>
          </cell>
          <cell r="P132" t="str">
            <v>野呂</v>
          </cell>
          <cell r="Q132">
            <v>44781</v>
          </cell>
          <cell r="R132">
            <v>44838</v>
          </cell>
          <cell r="S132">
            <v>44883</v>
          </cell>
        </row>
        <row r="133">
          <cell r="K133" t="str">
            <v>166</v>
          </cell>
          <cell r="L133" t="str">
            <v>髙田工業株式会社</v>
          </cell>
          <cell r="M133" t="str">
            <v>ﾀｶﾀﾞｺｳｷﾞｮｳ</v>
          </cell>
          <cell r="N133">
            <v>2022</v>
          </cell>
          <cell r="O133" t="str">
            <v>1031166</v>
          </cell>
          <cell r="P133" t="str">
            <v>野呂</v>
          </cell>
          <cell r="Q133">
            <v>44781</v>
          </cell>
          <cell r="R133">
            <v>44900</v>
          </cell>
          <cell r="S133">
            <v>44901</v>
          </cell>
        </row>
        <row r="134">
          <cell r="K134" t="str">
            <v>167</v>
          </cell>
          <cell r="L134" t="str">
            <v>株式会社ルネサンス</v>
          </cell>
          <cell r="M134" t="str">
            <v>ﾙﾈｻﾝｽ</v>
          </cell>
          <cell r="N134">
            <v>2022</v>
          </cell>
          <cell r="O134" t="str">
            <v>1080167</v>
          </cell>
          <cell r="P134" t="str">
            <v>飯岡</v>
          </cell>
          <cell r="Q134">
            <v>44785</v>
          </cell>
          <cell r="R134">
            <v>44869</v>
          </cell>
          <cell r="S134">
            <v>44883</v>
          </cell>
        </row>
        <row r="135">
          <cell r="K135" t="str">
            <v>168</v>
          </cell>
          <cell r="L135" t="str">
            <v>富士ソフト株式会社</v>
          </cell>
          <cell r="M135" t="str">
            <v>ﾌｼﾞｿﾌﾄ</v>
          </cell>
          <cell r="N135">
            <v>2022</v>
          </cell>
          <cell r="O135" t="str">
            <v>1039168</v>
          </cell>
          <cell r="P135" t="str">
            <v>野呂</v>
          </cell>
          <cell r="Q135">
            <v>44782</v>
          </cell>
          <cell r="R135">
            <v>44893</v>
          </cell>
          <cell r="S135">
            <v>44894</v>
          </cell>
        </row>
        <row r="136">
          <cell r="K136" t="str">
            <v>169</v>
          </cell>
          <cell r="L136" t="str">
            <v>株式会社アイネット</v>
          </cell>
          <cell r="M136" t="str">
            <v>ｱｲﾈｯﾄ</v>
          </cell>
          <cell r="N136">
            <v>2022</v>
          </cell>
          <cell r="O136" t="str">
            <v>1039169</v>
          </cell>
          <cell r="P136" t="str">
            <v>飯岡</v>
          </cell>
          <cell r="Q136">
            <v>44805</v>
          </cell>
          <cell r="R136">
            <v>44958</v>
          </cell>
          <cell r="S136">
            <v>44958</v>
          </cell>
        </row>
        <row r="137">
          <cell r="K137" t="str">
            <v>170</v>
          </cell>
          <cell r="L137" t="str">
            <v>林精鋼株式会社</v>
          </cell>
          <cell r="M137" t="str">
            <v>ﾊﾔｼｾｲｺｳ</v>
          </cell>
          <cell r="N137">
            <v>2022</v>
          </cell>
          <cell r="O137" t="str">
            <v>1022170</v>
          </cell>
          <cell r="P137" t="str">
            <v>野呂</v>
          </cell>
          <cell r="Q137">
            <v>44782</v>
          </cell>
          <cell r="R137">
            <v>44893</v>
          </cell>
          <cell r="S137">
            <v>44894</v>
          </cell>
        </row>
        <row r="138">
          <cell r="K138" t="str">
            <v>171</v>
          </cell>
          <cell r="L138" t="str">
            <v>株式会社プリンスホテル</v>
          </cell>
          <cell r="M138" t="str">
            <v>ﾌﾟﾘﾝｽﾎﾃﾙ</v>
          </cell>
          <cell r="N138">
            <v>2022</v>
          </cell>
          <cell r="O138" t="str">
            <v>1075171</v>
          </cell>
          <cell r="P138" t="str">
            <v>野呂</v>
          </cell>
          <cell r="Q138">
            <v>44788</v>
          </cell>
          <cell r="R138">
            <v>44946</v>
          </cell>
          <cell r="S138">
            <v>44946</v>
          </cell>
        </row>
        <row r="139">
          <cell r="K139" t="str">
            <v>174</v>
          </cell>
          <cell r="L139" t="str">
            <v>株式会社横浜八景島</v>
          </cell>
          <cell r="M139" t="str">
            <v>ﾖｺﾊﾏﾊｯｹｲｼﾞﾏ</v>
          </cell>
          <cell r="N139">
            <v>2022</v>
          </cell>
          <cell r="O139" t="str">
            <v>1080174</v>
          </cell>
          <cell r="P139" t="str">
            <v>野呂</v>
          </cell>
          <cell r="Q139">
            <v>44770</v>
          </cell>
          <cell r="R139">
            <v>44893</v>
          </cell>
          <cell r="S139">
            <v>44894</v>
          </cell>
        </row>
        <row r="140">
          <cell r="K140" t="str">
            <v>175</v>
          </cell>
          <cell r="L140" t="str">
            <v>株式会社日立製作所</v>
          </cell>
          <cell r="M140" t="str">
            <v>ﾋﾀﾁｾｲｻｸｼｮ</v>
          </cell>
          <cell r="N140">
            <v>2022</v>
          </cell>
          <cell r="O140" t="str">
            <v>1029175</v>
          </cell>
          <cell r="P140" t="str">
            <v>野呂</v>
          </cell>
          <cell r="Q140">
            <v>44781</v>
          </cell>
          <cell r="R140">
            <v>44918</v>
          </cell>
          <cell r="S140">
            <v>44918</v>
          </cell>
        </row>
        <row r="141">
          <cell r="K141" t="str">
            <v>176</v>
          </cell>
          <cell r="L141" t="str">
            <v>日本生命保険相互会社</v>
          </cell>
          <cell r="M141" t="str">
            <v>ﾆﾎﾝｾｲﾒｲﾎｹﾝ</v>
          </cell>
          <cell r="N141">
            <v>2022</v>
          </cell>
          <cell r="O141" t="str">
            <v>1067176</v>
          </cell>
          <cell r="P141" t="str">
            <v>野呂</v>
          </cell>
          <cell r="Q141">
            <v>44788</v>
          </cell>
          <cell r="R141">
            <v>44845</v>
          </cell>
          <cell r="S141">
            <v>44877</v>
          </cell>
        </row>
        <row r="142">
          <cell r="K142" t="str">
            <v>177</v>
          </cell>
          <cell r="L142" t="str">
            <v>相鉄バス株式会社</v>
          </cell>
          <cell r="M142" t="str">
            <v>ｿｳﾃﾂﾊﾞｽ</v>
          </cell>
          <cell r="N142">
            <v>2022</v>
          </cell>
          <cell r="O142" t="str">
            <v>3043177</v>
          </cell>
          <cell r="P142" t="str">
            <v>飯岡</v>
          </cell>
          <cell r="Q142">
            <v>44785</v>
          </cell>
          <cell r="R142">
            <v>44916</v>
          </cell>
          <cell r="S142">
            <v>44921</v>
          </cell>
        </row>
        <row r="143">
          <cell r="K143" t="str">
            <v>178</v>
          </cell>
          <cell r="L143" t="str">
            <v>三菱ケミカル株式会社</v>
          </cell>
          <cell r="M143" t="str">
            <v>ﾐﾂﾋﾞｼｹﾐｶﾙ</v>
          </cell>
          <cell r="N143">
            <v>2022</v>
          </cell>
          <cell r="O143" t="str">
            <v>1016178</v>
          </cell>
          <cell r="P143" t="str">
            <v>野呂</v>
          </cell>
          <cell r="Q143">
            <v>44782</v>
          </cell>
          <cell r="R143">
            <v>44893</v>
          </cell>
          <cell r="S143">
            <v>44894</v>
          </cell>
        </row>
        <row r="144">
          <cell r="K144" t="str">
            <v>179</v>
          </cell>
          <cell r="L144" t="str">
            <v>日清オイリオグループ株式会社</v>
          </cell>
          <cell r="M144" t="str">
            <v>ﾆｯｼﾝｵｲﾘｵｸﾞﾙｰﾌﾟ</v>
          </cell>
          <cell r="N144">
            <v>2022</v>
          </cell>
          <cell r="O144" t="str">
            <v>1009179</v>
          </cell>
          <cell r="P144" t="str">
            <v>飯岡</v>
          </cell>
          <cell r="Q144">
            <v>44804</v>
          </cell>
          <cell r="R144">
            <v>45268</v>
          </cell>
          <cell r="S144">
            <v>44909</v>
          </cell>
        </row>
        <row r="145">
          <cell r="K145" t="str">
            <v>181</v>
          </cell>
          <cell r="L145" t="str">
            <v>株式会社ルミネ</v>
          </cell>
          <cell r="M145" t="str">
            <v>ﾙﾐﾈ</v>
          </cell>
          <cell r="N145">
            <v>2022</v>
          </cell>
          <cell r="O145" t="str">
            <v>1069181</v>
          </cell>
          <cell r="P145" t="str">
            <v>飯岡</v>
          </cell>
          <cell r="Q145">
            <v>44769</v>
          </cell>
          <cell r="R145">
            <v>44916</v>
          </cell>
          <cell r="S145">
            <v>44921</v>
          </cell>
        </row>
        <row r="146">
          <cell r="K146" t="str">
            <v>183</v>
          </cell>
          <cell r="L146" t="str">
            <v>株式会社ヨーク</v>
          </cell>
          <cell r="M146" t="str">
            <v>ﾖｰｸ</v>
          </cell>
          <cell r="N146">
            <v>2022</v>
          </cell>
          <cell r="O146" t="str">
            <v>1056183</v>
          </cell>
          <cell r="P146" t="str">
            <v>野呂</v>
          </cell>
          <cell r="Q146">
            <v>44775</v>
          </cell>
          <cell r="R146">
            <v>44893</v>
          </cell>
          <cell r="S146">
            <v>44894</v>
          </cell>
        </row>
        <row r="147">
          <cell r="K147" t="str">
            <v>184</v>
          </cell>
          <cell r="L147" t="str">
            <v>フジパン株式会社</v>
          </cell>
          <cell r="M147" t="str">
            <v>ﾌｼﾞﾊﾟﾝ</v>
          </cell>
          <cell r="N147">
            <v>2022</v>
          </cell>
          <cell r="O147" t="str">
            <v>1009184</v>
          </cell>
          <cell r="P147" t="str">
            <v>野呂</v>
          </cell>
          <cell r="Q147">
            <v>44796</v>
          </cell>
          <cell r="R147">
            <v>44949</v>
          </cell>
          <cell r="S147">
            <v>44949</v>
          </cell>
        </row>
        <row r="148">
          <cell r="K148" t="str">
            <v>185</v>
          </cell>
          <cell r="L148" t="str">
            <v>山崎製パン株式会社</v>
          </cell>
          <cell r="M148" t="str">
            <v>ﾔﾏｻﾞｷｾｲﾊﾟﾝ</v>
          </cell>
          <cell r="N148">
            <v>2022</v>
          </cell>
          <cell r="O148" t="str">
            <v>1309185</v>
          </cell>
          <cell r="P148" t="str">
            <v>野呂</v>
          </cell>
          <cell r="Q148">
            <v>44791</v>
          </cell>
          <cell r="R148">
            <v>44894</v>
          </cell>
          <cell r="S148">
            <v>44915</v>
          </cell>
        </row>
        <row r="149">
          <cell r="K149" t="str">
            <v>186</v>
          </cell>
          <cell r="L149" t="str">
            <v>株式会社そごう・西武</v>
          </cell>
          <cell r="M149" t="str">
            <v>ｿｺﾞｳ･ｾｲﾌﾞ</v>
          </cell>
          <cell r="N149">
            <v>2022</v>
          </cell>
          <cell r="O149" t="str">
            <v>1056186</v>
          </cell>
          <cell r="P149" t="str">
            <v>野呂</v>
          </cell>
          <cell r="Q149">
            <v>44781</v>
          </cell>
          <cell r="R149">
            <v>44897</v>
          </cell>
          <cell r="S149">
            <v>44901</v>
          </cell>
        </row>
        <row r="150">
          <cell r="K150" t="str">
            <v>187</v>
          </cell>
          <cell r="L150" t="str">
            <v>株式会社資生堂</v>
          </cell>
          <cell r="M150" t="str">
            <v>ｼｾｲﾄﾞｳ</v>
          </cell>
          <cell r="N150">
            <v>2022</v>
          </cell>
          <cell r="O150" t="str">
            <v>1016187</v>
          </cell>
          <cell r="P150" t="str">
            <v>野呂</v>
          </cell>
          <cell r="Q150">
            <v>44782</v>
          </cell>
          <cell r="R150">
            <v>44894</v>
          </cell>
          <cell r="S150">
            <v>44895</v>
          </cell>
        </row>
        <row r="151">
          <cell r="K151" t="str">
            <v>190</v>
          </cell>
          <cell r="L151" t="str">
            <v>横浜市教育委員会</v>
          </cell>
          <cell r="M151" t="str">
            <v>ﾖｺﾊﾏｼｷｮｳｲｸｲｲﾝｶｲ</v>
          </cell>
          <cell r="N151">
            <v>2022</v>
          </cell>
          <cell r="O151" t="str">
            <v>1081190</v>
          </cell>
          <cell r="P151" t="str">
            <v>飯岡</v>
          </cell>
          <cell r="Q151">
            <v>44791</v>
          </cell>
          <cell r="R151">
            <v>44952</v>
          </cell>
          <cell r="S151">
            <v>44958</v>
          </cell>
        </row>
        <row r="152">
          <cell r="K152" t="str">
            <v>191</v>
          </cell>
          <cell r="L152" t="str">
            <v>横浜市水道局</v>
          </cell>
          <cell r="M152" t="str">
            <v>ﾖｺﾊﾏｼｽｲﾄﾞｳｷｮｸ</v>
          </cell>
          <cell r="N152">
            <v>2022</v>
          </cell>
          <cell r="O152" t="str">
            <v>1336191</v>
          </cell>
          <cell r="P152" t="str">
            <v>飯岡</v>
          </cell>
          <cell r="Q152">
            <v>44874</v>
          </cell>
          <cell r="R152">
            <v>44952</v>
          </cell>
          <cell r="S152">
            <v>44957</v>
          </cell>
        </row>
        <row r="153">
          <cell r="K153" t="str">
            <v>192</v>
          </cell>
          <cell r="L153" t="str">
            <v>横浜市医療局病院経営本部</v>
          </cell>
          <cell r="M153" t="str">
            <v>ﾖｺﾊﾏｼｲﾘｮｳｷｮｸﾋﾞｮｳｲﾝｹｲｴｲﾎﾝﾌﾞ</v>
          </cell>
          <cell r="N153">
            <v>2022</v>
          </cell>
          <cell r="O153" t="str">
            <v>1083192</v>
          </cell>
          <cell r="P153" t="str">
            <v>飯岡</v>
          </cell>
          <cell r="Q153">
            <v>44788</v>
          </cell>
          <cell r="R153">
            <v>45237</v>
          </cell>
          <cell r="S153">
            <v>44894</v>
          </cell>
        </row>
        <row r="154">
          <cell r="K154" t="str">
            <v>193</v>
          </cell>
          <cell r="L154" t="str">
            <v>三井不動産株式会社</v>
          </cell>
          <cell r="M154" t="str">
            <v>ﾐﾂｲﾌﾄﾞｳｻﾝ</v>
          </cell>
          <cell r="N154">
            <v>2022</v>
          </cell>
          <cell r="O154" t="str">
            <v>1069193</v>
          </cell>
          <cell r="P154" t="str">
            <v>野呂</v>
          </cell>
          <cell r="Q154">
            <v>44788</v>
          </cell>
          <cell r="R154">
            <v>44894</v>
          </cell>
          <cell r="S154">
            <v>44894</v>
          </cell>
        </row>
        <row r="155">
          <cell r="K155" t="str">
            <v>194</v>
          </cell>
          <cell r="L155" t="str">
            <v>株式会社髙島屋</v>
          </cell>
          <cell r="M155" t="str">
            <v>ﾀｶｼﾏﾔ</v>
          </cell>
          <cell r="N155">
            <v>2022</v>
          </cell>
          <cell r="O155" t="str">
            <v>1056194</v>
          </cell>
          <cell r="P155" t="str">
            <v>野呂</v>
          </cell>
          <cell r="Q155">
            <v>44788</v>
          </cell>
          <cell r="R155">
            <v>44931</v>
          </cell>
          <cell r="S155">
            <v>44931</v>
          </cell>
        </row>
        <row r="156">
          <cell r="K156" t="str">
            <v>196</v>
          </cell>
          <cell r="L156" t="str">
            <v>ヤマト運輸株式会社</v>
          </cell>
          <cell r="M156" t="str">
            <v>ﾔﾏﾄｳﾝﾕ</v>
          </cell>
          <cell r="N156">
            <v>2022</v>
          </cell>
          <cell r="O156" t="str">
            <v>1344196</v>
          </cell>
          <cell r="P156" t="str">
            <v>野呂</v>
          </cell>
          <cell r="Q156">
            <v>44775</v>
          </cell>
          <cell r="R156">
            <v>44917</v>
          </cell>
          <cell r="S156">
            <v>44921</v>
          </cell>
        </row>
        <row r="157">
          <cell r="K157" t="str">
            <v>200</v>
          </cell>
          <cell r="L157" t="str">
            <v>株式会社ホンダカーズ横浜</v>
          </cell>
          <cell r="M157" t="str">
            <v>ﾎﾝﾀﾞｶｰｽﾞﾖｺﾊﾏ</v>
          </cell>
          <cell r="N157">
            <v>2022</v>
          </cell>
          <cell r="O157" t="str">
            <v>3060200</v>
          </cell>
          <cell r="P157" t="str">
            <v>飯岡</v>
          </cell>
          <cell r="Q157">
            <v>44805</v>
          </cell>
          <cell r="R157">
            <v>44952</v>
          </cell>
          <cell r="S157">
            <v>44957</v>
          </cell>
        </row>
        <row r="158">
          <cell r="K158" t="str">
            <v>202</v>
          </cell>
          <cell r="L158" t="str">
            <v>野村不動産株式会社</v>
          </cell>
          <cell r="M158" t="str">
            <v>ﾉﾑﾗﾌﾄﾞｳｻﾝ</v>
          </cell>
          <cell r="N158">
            <v>2022</v>
          </cell>
          <cell r="O158" t="str">
            <v>1069202</v>
          </cell>
          <cell r="P158" t="str">
            <v>飯岡</v>
          </cell>
          <cell r="Q158">
            <v>44799</v>
          </cell>
          <cell r="R158">
            <v>44952</v>
          </cell>
          <cell r="S158">
            <v>44957</v>
          </cell>
        </row>
        <row r="159">
          <cell r="K159" t="str">
            <v>203</v>
          </cell>
          <cell r="L159" t="str">
            <v>日産自動車株式会社</v>
          </cell>
          <cell r="M159" t="str">
            <v>ﾆｯｻﾝｼﾞﾄﾞｳｼｬ</v>
          </cell>
          <cell r="N159">
            <v>2022</v>
          </cell>
          <cell r="O159" t="str">
            <v>1331203</v>
          </cell>
          <cell r="P159" t="str">
            <v>野呂</v>
          </cell>
          <cell r="Q159">
            <v>44782</v>
          </cell>
          <cell r="R159">
            <v>44917</v>
          </cell>
          <cell r="S159">
            <v>44923</v>
          </cell>
        </row>
        <row r="160">
          <cell r="K160" t="str">
            <v>204</v>
          </cell>
          <cell r="L160" t="str">
            <v>株式会社メディセオ</v>
          </cell>
          <cell r="M160" t="str">
            <v>ﾒﾃﾞｨｾｵ</v>
          </cell>
          <cell r="N160">
            <v>2022</v>
          </cell>
          <cell r="O160" t="str">
            <v>3055204</v>
          </cell>
          <cell r="P160" t="str">
            <v>野呂</v>
          </cell>
          <cell r="Q160">
            <v>44788</v>
          </cell>
          <cell r="R160">
            <v>44896</v>
          </cell>
          <cell r="S160">
            <v>44897</v>
          </cell>
        </row>
        <row r="161">
          <cell r="K161" t="str">
            <v>205</v>
          </cell>
          <cell r="L161" t="str">
            <v>神奈川中央交通株式会社</v>
          </cell>
          <cell r="M161" t="str">
            <v>ｶﾅｶﾞﾜﾁｭｳｵｳｺｳﾂｳ</v>
          </cell>
          <cell r="N161">
            <v>2022</v>
          </cell>
          <cell r="O161" t="str">
            <v>1343205</v>
          </cell>
          <cell r="P161" t="str">
            <v>野呂</v>
          </cell>
          <cell r="Q161">
            <v>44782</v>
          </cell>
          <cell r="R161">
            <v>44896</v>
          </cell>
          <cell r="S161">
            <v>44897</v>
          </cell>
        </row>
        <row r="162">
          <cell r="K162" t="str">
            <v>206</v>
          </cell>
          <cell r="L162" t="str">
            <v>株式会社ニトリ</v>
          </cell>
          <cell r="M162" t="str">
            <v>ﾆﾄﾘ</v>
          </cell>
          <cell r="N162">
            <v>2022</v>
          </cell>
          <cell r="O162" t="str">
            <v>1060206</v>
          </cell>
          <cell r="P162" t="str">
            <v>野呂</v>
          </cell>
          <cell r="Q162">
            <v>44782</v>
          </cell>
          <cell r="R162">
            <v>44897</v>
          </cell>
          <cell r="S162">
            <v>44897</v>
          </cell>
        </row>
        <row r="163">
          <cell r="K163" t="str">
            <v>207</v>
          </cell>
          <cell r="L163" t="str">
            <v>スタンレー電気株式会社</v>
          </cell>
          <cell r="M163" t="str">
            <v>ｽﾀﾝﾚｰﾃﾞﾝｷ</v>
          </cell>
          <cell r="N163">
            <v>2022</v>
          </cell>
          <cell r="O163" t="str">
            <v>1029207</v>
          </cell>
          <cell r="P163" t="str">
            <v>野呂</v>
          </cell>
          <cell r="Q163">
            <v>44768</v>
          </cell>
          <cell r="R163">
            <v>44882</v>
          </cell>
          <cell r="S163">
            <v>44894</v>
          </cell>
        </row>
        <row r="164">
          <cell r="K164" t="str">
            <v>208</v>
          </cell>
          <cell r="L164" t="str">
            <v>日本飛行機株式会社</v>
          </cell>
          <cell r="M164" t="str">
            <v>ﾆﾎﾝﾋｺｳｷ</v>
          </cell>
          <cell r="N164">
            <v>2022</v>
          </cell>
          <cell r="O164" t="str">
            <v>1031208</v>
          </cell>
          <cell r="P164" t="str">
            <v>野呂</v>
          </cell>
          <cell r="Q164">
            <v>44782</v>
          </cell>
          <cell r="R164">
            <v>44922</v>
          </cell>
          <cell r="S164">
            <v>44942</v>
          </cell>
        </row>
        <row r="165">
          <cell r="K165" t="str">
            <v>209</v>
          </cell>
          <cell r="L165" t="str">
            <v>株式会社二葉</v>
          </cell>
          <cell r="M165" t="str">
            <v>ﾌﾀﾊﾞ</v>
          </cell>
          <cell r="N165">
            <v>2022</v>
          </cell>
          <cell r="O165" t="str">
            <v>1047209</v>
          </cell>
          <cell r="P165" t="str">
            <v>野呂</v>
          </cell>
          <cell r="Q165">
            <v>44767</v>
          </cell>
          <cell r="R165">
            <v>44900</v>
          </cell>
          <cell r="S165">
            <v>44900</v>
          </cell>
        </row>
        <row r="166">
          <cell r="K166" t="str">
            <v>213</v>
          </cell>
          <cell r="L166" t="str">
            <v>株式会社すかいらーくホールディングス</v>
          </cell>
          <cell r="M166" t="str">
            <v>ｽｶｲﾗｰｸホールディングス</v>
          </cell>
          <cell r="N166">
            <v>2022</v>
          </cell>
          <cell r="O166" t="str">
            <v>1078213</v>
          </cell>
          <cell r="P166" t="str">
            <v>野呂</v>
          </cell>
          <cell r="Q166">
            <v>44757</v>
          </cell>
          <cell r="R166">
            <v>44900</v>
          </cell>
          <cell r="S166">
            <v>44900</v>
          </cell>
        </row>
        <row r="167">
          <cell r="K167" t="str">
            <v>214</v>
          </cell>
          <cell r="L167" t="str">
            <v>野村不動産ライフ＆スポーツ株式会社</v>
          </cell>
          <cell r="M167" t="str">
            <v>ノムラフドウサンライフアンドスポーツ</v>
          </cell>
          <cell r="N167">
            <v>2022</v>
          </cell>
          <cell r="O167" t="str">
            <v>1080214</v>
          </cell>
          <cell r="P167" t="str">
            <v>飯岡</v>
          </cell>
          <cell r="Q167">
            <v>44798</v>
          </cell>
          <cell r="R167">
            <v>44853</v>
          </cell>
          <cell r="S167">
            <v>44886</v>
          </cell>
        </row>
        <row r="168">
          <cell r="K168" t="str">
            <v>215</v>
          </cell>
          <cell r="L168" t="str">
            <v>株式会社ファミリーマート</v>
          </cell>
          <cell r="M168" t="str">
            <v>ファミリーマート</v>
          </cell>
          <cell r="N168">
            <v>2022</v>
          </cell>
          <cell r="O168" t="str">
            <v>2058215</v>
          </cell>
          <cell r="P168" t="str">
            <v>飯岡</v>
          </cell>
          <cell r="Q168">
            <v>44771</v>
          </cell>
          <cell r="R168">
            <v>44958</v>
          </cell>
          <cell r="S168">
            <v>44959</v>
          </cell>
        </row>
        <row r="169">
          <cell r="K169" t="str">
            <v>216</v>
          </cell>
          <cell r="L169" t="str">
            <v>株式会社クリエイトエス・ディー</v>
          </cell>
          <cell r="M169" t="str">
            <v>ｸﾘｴｲﾄｴｽ･ﾃﾞｨｰ</v>
          </cell>
          <cell r="N169">
            <v>2022</v>
          </cell>
          <cell r="O169" t="str">
            <v>1060216</v>
          </cell>
          <cell r="P169" t="str">
            <v>野呂</v>
          </cell>
          <cell r="Q169">
            <v>44767</v>
          </cell>
          <cell r="R169">
            <v>44900</v>
          </cell>
          <cell r="S169">
            <v>44900</v>
          </cell>
        </row>
        <row r="170">
          <cell r="K170" t="str">
            <v>218</v>
          </cell>
          <cell r="L170" t="str">
            <v>国家公務員共済組合連合会</v>
          </cell>
          <cell r="M170" t="str">
            <v>ｺｯｶｺｳﾑｲﾝｷｮｳｻｲｸﾐｱｲﾚﾝｺﾞｳｶｲ</v>
          </cell>
          <cell r="N170">
            <v>2022</v>
          </cell>
          <cell r="O170" t="str">
            <v>1065218</v>
          </cell>
          <cell r="P170" t="str">
            <v>野呂</v>
          </cell>
          <cell r="Q170">
            <v>44788</v>
          </cell>
          <cell r="R170">
            <v>44900</v>
          </cell>
          <cell r="S170">
            <v>44901</v>
          </cell>
        </row>
        <row r="171">
          <cell r="K171" t="str">
            <v>219</v>
          </cell>
          <cell r="L171" t="str">
            <v>ローム株式会社</v>
          </cell>
          <cell r="M171" t="str">
            <v>ﾛｰﾑ</v>
          </cell>
          <cell r="N171">
            <v>2022</v>
          </cell>
          <cell r="O171" t="str">
            <v>1028219</v>
          </cell>
          <cell r="P171" t="str">
            <v/>
          </cell>
        </row>
        <row r="172">
          <cell r="K172" t="str">
            <v>220</v>
          </cell>
          <cell r="L172" t="str">
            <v>日産プリンス神奈川販売株式会社</v>
          </cell>
          <cell r="M172" t="str">
            <v>ﾆｯｻﾝﾌﾟﾘﾝｽｶﾅｶﾞﾜﾊﾝﾊﾞｲ</v>
          </cell>
          <cell r="N172">
            <v>2022</v>
          </cell>
          <cell r="O172" t="str">
            <v>3059220</v>
          </cell>
          <cell r="P172" t="str">
            <v>野呂</v>
          </cell>
          <cell r="Q172">
            <v>44767</v>
          </cell>
          <cell r="R172">
            <v>44901</v>
          </cell>
          <cell r="S172">
            <v>44902</v>
          </cell>
        </row>
        <row r="173">
          <cell r="K173" t="str">
            <v>221</v>
          </cell>
          <cell r="L173" t="str">
            <v>京浜急行電鉄株式会社</v>
          </cell>
          <cell r="M173" t="str">
            <v>ｹｲﾋﾝｷｭｳｺｳﾃﾞﾝﾃﾂ</v>
          </cell>
          <cell r="N173">
            <v>2022</v>
          </cell>
          <cell r="O173" t="str">
            <v>1042221</v>
          </cell>
          <cell r="P173" t="str">
            <v>飯岡</v>
          </cell>
          <cell r="Q173">
            <v>44783</v>
          </cell>
          <cell r="R173">
            <v>44916</v>
          </cell>
          <cell r="S173">
            <v>44930</v>
          </cell>
        </row>
        <row r="174">
          <cell r="K174" t="str">
            <v>222</v>
          </cell>
          <cell r="L174" t="str">
            <v>エヌ・ティ・ティ・コミュニケーションズ株式会社</v>
          </cell>
          <cell r="M174" t="str">
            <v>ｴﾇ･ﾃｨ･ﾃｨ･ｺﾐｭﾆｹｰｼｮﾝｽﾞ</v>
          </cell>
          <cell r="N174">
            <v>2022</v>
          </cell>
          <cell r="O174" t="str">
            <v>1037222</v>
          </cell>
          <cell r="P174" t="str">
            <v>野呂</v>
          </cell>
          <cell r="Q174">
            <v>44781</v>
          </cell>
          <cell r="R174">
            <v>44901</v>
          </cell>
          <cell r="S174">
            <v>44902</v>
          </cell>
        </row>
        <row r="175">
          <cell r="K175" t="str">
            <v>223</v>
          </cell>
          <cell r="L175" t="str">
            <v>神奈川県内広域水道企業団</v>
          </cell>
          <cell r="M175" t="str">
            <v>ｶﾅｶﾞﾜｹﾝﾅｲｺｳｲｷｽｲﾄﾞｳｷｷﾞｮｳﾀﾞﾝ</v>
          </cell>
          <cell r="N175">
            <v>2022</v>
          </cell>
          <cell r="O175" t="str">
            <v>1036223</v>
          </cell>
          <cell r="P175" t="str">
            <v>飯岡</v>
          </cell>
          <cell r="Q175">
            <v>44804</v>
          </cell>
          <cell r="R175">
            <v>44959</v>
          </cell>
          <cell r="S175">
            <v>44959</v>
          </cell>
        </row>
        <row r="176">
          <cell r="K176" t="str">
            <v>224</v>
          </cell>
          <cell r="L176" t="str">
            <v>麒麟麦酒株式会社</v>
          </cell>
          <cell r="M176" t="str">
            <v>ｷﾘﾝﾋﾞｰﾙ</v>
          </cell>
          <cell r="N176">
            <v>2022</v>
          </cell>
          <cell r="O176" t="str">
            <v>1010224</v>
          </cell>
          <cell r="P176" t="str">
            <v>野呂</v>
          </cell>
          <cell r="Q176">
            <v>44768</v>
          </cell>
          <cell r="R176">
            <v>44901</v>
          </cell>
          <cell r="S176">
            <v>44903</v>
          </cell>
        </row>
        <row r="177">
          <cell r="K177" t="str">
            <v>226</v>
          </cell>
          <cell r="L177" t="str">
            <v>横浜トヨペット株式会社</v>
          </cell>
          <cell r="M177" t="str">
            <v>ﾖｺﾊﾏﾄﾖﾍﾟｯﾄ</v>
          </cell>
          <cell r="N177">
            <v>2022</v>
          </cell>
          <cell r="O177" t="str">
            <v>1359226</v>
          </cell>
          <cell r="P177" t="str">
            <v>野呂</v>
          </cell>
          <cell r="Q177">
            <v>44782</v>
          </cell>
          <cell r="R177">
            <v>44901</v>
          </cell>
          <cell r="S177">
            <v>44903</v>
          </cell>
        </row>
        <row r="178">
          <cell r="K178" t="str">
            <v>227</v>
          </cell>
          <cell r="L178" t="str">
            <v>万葉倶楽部株式会社</v>
          </cell>
          <cell r="M178" t="str">
            <v>ﾏﾝﾖｳｸﾗﾌﾞ</v>
          </cell>
          <cell r="N178">
            <v>2022</v>
          </cell>
          <cell r="O178" t="str">
            <v>1078227</v>
          </cell>
          <cell r="P178" t="str">
            <v>野呂</v>
          </cell>
          <cell r="Q178">
            <v>44791</v>
          </cell>
          <cell r="R178">
            <v>44901</v>
          </cell>
          <cell r="S178">
            <v>44901</v>
          </cell>
        </row>
        <row r="179">
          <cell r="K179" t="str">
            <v>229</v>
          </cell>
          <cell r="L179" t="str">
            <v>株式会社東京リアルティ・インベストメント・マネジメント</v>
          </cell>
          <cell r="M179" t="str">
            <v>ﾄｳｷｮｳﾘｱﾙﾃｨ･ｲﾝﾍﾞｽﾄﾒﾝﾄ･ﾏﾈｼﾞﾒﾝﾄ</v>
          </cell>
          <cell r="N179">
            <v>2022</v>
          </cell>
          <cell r="O179" t="str">
            <v>1065229</v>
          </cell>
          <cell r="P179" t="str">
            <v/>
          </cell>
        </row>
        <row r="180">
          <cell r="K180" t="str">
            <v>230</v>
          </cell>
          <cell r="L180" t="str">
            <v>株式会社横浜銀行</v>
          </cell>
          <cell r="M180" t="str">
            <v>ﾖｺﾊﾏｷﾞﾝｺｳ</v>
          </cell>
          <cell r="N180">
            <v>2022</v>
          </cell>
          <cell r="O180" t="str">
            <v>1062230</v>
          </cell>
          <cell r="P180" t="str">
            <v>野呂</v>
          </cell>
          <cell r="Q180">
            <v>44782</v>
          </cell>
          <cell r="R180">
            <v>44901</v>
          </cell>
          <cell r="S180">
            <v>44901</v>
          </cell>
        </row>
        <row r="181">
          <cell r="K181" t="str">
            <v>231</v>
          </cell>
          <cell r="L181" t="str">
            <v>株式会社阪急商業開発</v>
          </cell>
          <cell r="M181" t="str">
            <v>ﾊﾝｷｭｳｼｮｳｷﾞｮｳｶｲﾊﾂ</v>
          </cell>
          <cell r="N181">
            <v>2022</v>
          </cell>
          <cell r="O181" t="str">
            <v>1069231</v>
          </cell>
          <cell r="P181" t="str">
            <v>野呂</v>
          </cell>
          <cell r="Q181">
            <v>44768</v>
          </cell>
          <cell r="R181">
            <v>44918</v>
          </cell>
          <cell r="S181">
            <v>44921</v>
          </cell>
        </row>
        <row r="182">
          <cell r="K182" t="str">
            <v>232</v>
          </cell>
          <cell r="L182" t="str">
            <v>西武鉄道株式会社</v>
          </cell>
          <cell r="M182" t="str">
            <v>ｾｲﾌﾞﾃﾂﾄﾞｳ</v>
          </cell>
          <cell r="N182">
            <v>2022</v>
          </cell>
          <cell r="O182" t="str">
            <v>1042232</v>
          </cell>
          <cell r="P182" t="str">
            <v>野呂</v>
          </cell>
        </row>
        <row r="183">
          <cell r="K183" t="str">
            <v>233</v>
          </cell>
          <cell r="L183" t="str">
            <v>横浜市</v>
          </cell>
          <cell r="M183" t="str">
            <v>ﾖｺﾊﾏｼ</v>
          </cell>
          <cell r="N183">
            <v>2022</v>
          </cell>
          <cell r="O183" t="str">
            <v>1398233</v>
          </cell>
          <cell r="P183" t="str">
            <v>野呂</v>
          </cell>
          <cell r="Q183">
            <v>44782</v>
          </cell>
          <cell r="R183">
            <v>44949</v>
          </cell>
          <cell r="S183">
            <v>44952</v>
          </cell>
        </row>
        <row r="184">
          <cell r="K184" t="str">
            <v>234</v>
          </cell>
          <cell r="L184" t="str">
            <v>株式会社JVCケンウッド</v>
          </cell>
          <cell r="M184" t="str">
            <v>ｼﾞｪｲﾌﾞｲｼｰｹﾝｳｯﾄﾞ</v>
          </cell>
          <cell r="N184">
            <v>2022</v>
          </cell>
          <cell r="O184" t="str">
            <v>1030234</v>
          </cell>
          <cell r="P184" t="str">
            <v>野呂</v>
          </cell>
          <cell r="Q184">
            <v>44768</v>
          </cell>
          <cell r="R184">
            <v>44813</v>
          </cell>
          <cell r="S184">
            <v>44886</v>
          </cell>
        </row>
        <row r="185">
          <cell r="K185" t="str">
            <v>235</v>
          </cell>
          <cell r="L185" t="str">
            <v>国立研究開発法人理化学研究所</v>
          </cell>
          <cell r="M185" t="str">
            <v>ﾘｶｶﾞｸｹﾝｷｭｳｼｮ</v>
          </cell>
          <cell r="N185">
            <v>2022</v>
          </cell>
          <cell r="O185" t="str">
            <v>1071235</v>
          </cell>
          <cell r="P185" t="str">
            <v>野呂</v>
          </cell>
          <cell r="Q185">
            <v>44771</v>
          </cell>
          <cell r="R185">
            <v>44918</v>
          </cell>
          <cell r="S185">
            <v>44921</v>
          </cell>
        </row>
        <row r="186">
          <cell r="K186" t="str">
            <v>236</v>
          </cell>
          <cell r="L186" t="str">
            <v>株式会社関電工</v>
          </cell>
          <cell r="M186" t="str">
            <v>ｶﾝﾃﾞﾝｺｳ</v>
          </cell>
          <cell r="N186">
            <v>2022</v>
          </cell>
          <cell r="O186" t="str">
            <v>3008236</v>
          </cell>
          <cell r="P186" t="str">
            <v>飯岡</v>
          </cell>
          <cell r="Q186">
            <v>44769</v>
          </cell>
          <cell r="R186">
            <v>44916</v>
          </cell>
          <cell r="S186">
            <v>44921</v>
          </cell>
        </row>
        <row r="187">
          <cell r="K187" t="str">
            <v>237</v>
          </cell>
          <cell r="L187" t="str">
            <v>神奈川県</v>
          </cell>
          <cell r="M187" t="str">
            <v>ｶﾅｶﾞﾜｹﾝ</v>
          </cell>
          <cell r="N187">
            <v>2022</v>
          </cell>
          <cell r="O187" t="str">
            <v>1098237</v>
          </cell>
          <cell r="P187" t="str">
            <v>飯岡</v>
          </cell>
          <cell r="Q187">
            <v>44788</v>
          </cell>
          <cell r="R187">
            <v>44942</v>
          </cell>
          <cell r="S187">
            <v>44943</v>
          </cell>
        </row>
        <row r="188">
          <cell r="K188" t="str">
            <v>239</v>
          </cell>
          <cell r="L188" t="str">
            <v>株式会社緑山スタジオ・シティ</v>
          </cell>
          <cell r="M188" t="str">
            <v>ﾐﾄﾞﾘﾔﾏｽﾀｼﾞｵ･ｼﾃｨ</v>
          </cell>
          <cell r="N188">
            <v>2022</v>
          </cell>
          <cell r="O188" t="str">
            <v>1069239</v>
          </cell>
          <cell r="P188" t="str">
            <v>野呂</v>
          </cell>
          <cell r="Q188">
            <v>44782</v>
          </cell>
          <cell r="R188">
            <v>44939</v>
          </cell>
          <cell r="S188">
            <v>44942</v>
          </cell>
        </row>
        <row r="189">
          <cell r="K189" t="str">
            <v>240</v>
          </cell>
          <cell r="L189" t="str">
            <v>株式会社島忠</v>
          </cell>
          <cell r="M189" t="str">
            <v>ｼﾏﾁｭｳ</v>
          </cell>
          <cell r="N189">
            <v>2022</v>
          </cell>
          <cell r="O189" t="str">
            <v>1056240</v>
          </cell>
          <cell r="P189" t="str">
            <v>野呂</v>
          </cell>
          <cell r="Q189">
            <v>44782</v>
          </cell>
          <cell r="R189">
            <v>44901</v>
          </cell>
          <cell r="S189">
            <v>44903</v>
          </cell>
        </row>
        <row r="190">
          <cell r="K190" t="str">
            <v>241</v>
          </cell>
          <cell r="L190" t="str">
            <v>株式会社武蔵野</v>
          </cell>
          <cell r="M190" t="str">
            <v>ﾑｻｼﾉ</v>
          </cell>
          <cell r="N190">
            <v>2022</v>
          </cell>
          <cell r="O190" t="str">
            <v>1009241</v>
          </cell>
          <cell r="P190" t="str">
            <v>野呂</v>
          </cell>
          <cell r="Q190">
            <v>44770</v>
          </cell>
          <cell r="R190">
            <v>44903</v>
          </cell>
          <cell r="S190">
            <v>44903</v>
          </cell>
        </row>
        <row r="191">
          <cell r="K191" t="str">
            <v>242</v>
          </cell>
          <cell r="L191" t="str">
            <v>株式会社横浜スカイビル</v>
          </cell>
          <cell r="M191" t="str">
            <v>ﾖｺﾊﾏｽｶｲﾋﾞﾙ</v>
          </cell>
          <cell r="N191">
            <v>2022</v>
          </cell>
          <cell r="O191" t="str">
            <v>1069242</v>
          </cell>
          <cell r="P191" t="str">
            <v>野呂</v>
          </cell>
          <cell r="Q191">
            <v>44788</v>
          </cell>
          <cell r="R191">
            <v>44903</v>
          </cell>
          <cell r="S191">
            <v>44903</v>
          </cell>
        </row>
        <row r="192">
          <cell r="K192" t="str">
            <v>244</v>
          </cell>
          <cell r="L192" t="str">
            <v>株式会社丸井</v>
          </cell>
          <cell r="M192" t="str">
            <v>ﾏﾙｲ</v>
          </cell>
          <cell r="N192">
            <v>2022</v>
          </cell>
          <cell r="O192" t="str">
            <v>1056244</v>
          </cell>
          <cell r="P192" t="str">
            <v>野呂</v>
          </cell>
          <cell r="Q192">
            <v>44771</v>
          </cell>
          <cell r="R192">
            <v>44903</v>
          </cell>
          <cell r="S192">
            <v>44903</v>
          </cell>
        </row>
        <row r="193">
          <cell r="K193" t="str">
            <v>245</v>
          </cell>
          <cell r="L193" t="str">
            <v>サミット株式会社</v>
          </cell>
          <cell r="M193" t="str">
            <v>ｻﾐｯﾄ</v>
          </cell>
          <cell r="N193">
            <v>2022</v>
          </cell>
          <cell r="O193" t="str">
            <v>1058245</v>
          </cell>
          <cell r="P193" t="str">
            <v>野呂</v>
          </cell>
          <cell r="Q193">
            <v>44768</v>
          </cell>
          <cell r="R193">
            <v>44903</v>
          </cell>
          <cell r="S193">
            <v>44903</v>
          </cell>
        </row>
        <row r="194">
          <cell r="K194" t="str">
            <v>246</v>
          </cell>
          <cell r="L194" t="str">
            <v>株式会社紀文食品</v>
          </cell>
          <cell r="M194" t="str">
            <v>ｷﾌﾞﾝｼｮｸﾋﾝ</v>
          </cell>
          <cell r="N194">
            <v>2022</v>
          </cell>
          <cell r="O194" t="str">
            <v>1009246</v>
          </cell>
          <cell r="P194" t="str">
            <v>野呂</v>
          </cell>
          <cell r="Q194">
            <v>44781</v>
          </cell>
          <cell r="R194">
            <v>44917</v>
          </cell>
          <cell r="S194">
            <v>44921</v>
          </cell>
        </row>
        <row r="195">
          <cell r="K195" t="str">
            <v>248</v>
          </cell>
          <cell r="L195" t="str">
            <v>株式会社ヨドバシカメラ</v>
          </cell>
          <cell r="M195" t="str">
            <v>ﾖﾄﾞﾊﾞｼｶﾒﾗ</v>
          </cell>
          <cell r="N195">
            <v>2022</v>
          </cell>
          <cell r="O195" t="str">
            <v>1056248</v>
          </cell>
          <cell r="P195" t="str">
            <v>飯岡</v>
          </cell>
          <cell r="Q195">
            <v>44771</v>
          </cell>
          <cell r="R195">
            <v>44907</v>
          </cell>
          <cell r="S195">
            <v>44921</v>
          </cell>
        </row>
        <row r="196">
          <cell r="K196" t="str">
            <v>249</v>
          </cell>
          <cell r="L196" t="str">
            <v>富士フイルムビジネスイノベーションジャパン株式会社</v>
          </cell>
          <cell r="M196" t="str">
            <v>ﾌｼﾞﾌｲﾙﾑﾋﾞｼﾞﾈｽｲﾉﾍﾞｰｼｮﾝｼﾞｬﾊﾟﾝ</v>
          </cell>
          <cell r="N196">
            <v>2022</v>
          </cell>
          <cell r="O196" t="str">
            <v>3054249</v>
          </cell>
          <cell r="P196" t="str">
            <v>野呂</v>
          </cell>
          <cell r="Q196">
            <v>44782</v>
          </cell>
          <cell r="R196">
            <v>44903</v>
          </cell>
          <cell r="S196">
            <v>44903</v>
          </cell>
        </row>
        <row r="197">
          <cell r="K197" t="str">
            <v>251</v>
          </cell>
          <cell r="L197" t="str">
            <v>株式会社トーエル</v>
          </cell>
          <cell r="M197" t="str">
            <v>ﾄｰｴﾙ</v>
          </cell>
          <cell r="N197">
            <v>2022</v>
          </cell>
          <cell r="O197" t="str">
            <v>3034251</v>
          </cell>
          <cell r="P197" t="str">
            <v>野呂</v>
          </cell>
        </row>
        <row r="198">
          <cell r="K198" t="str">
            <v>254</v>
          </cell>
          <cell r="L198" t="str">
            <v>株式会社NTTドコモ</v>
          </cell>
          <cell r="M198" t="str">
            <v>ｴﾇ･ﾃｨ･ﾃｨ･ﾄﾞｺﾓ</v>
          </cell>
          <cell r="N198">
            <v>2022</v>
          </cell>
          <cell r="O198" t="str">
            <v>1037254</v>
          </cell>
          <cell r="P198" t="str">
            <v>野呂</v>
          </cell>
          <cell r="Q198">
            <v>44781</v>
          </cell>
          <cell r="R198">
            <v>44903</v>
          </cell>
          <cell r="S198">
            <v>44904</v>
          </cell>
        </row>
        <row r="199">
          <cell r="K199" t="str">
            <v>255</v>
          </cell>
          <cell r="L199" t="str">
            <v>ＥＮＥＯＳ株式会社</v>
          </cell>
          <cell r="M199" t="str">
            <v>ｴﾈｵｽ</v>
          </cell>
          <cell r="N199">
            <v>2022</v>
          </cell>
          <cell r="O199" t="str">
            <v>1017255</v>
          </cell>
          <cell r="P199" t="str">
            <v>野呂</v>
          </cell>
          <cell r="Q199">
            <v>44771</v>
          </cell>
          <cell r="R199">
            <v>44904</v>
          </cell>
          <cell r="S199">
            <v>44904</v>
          </cell>
        </row>
        <row r="200">
          <cell r="K200" t="str">
            <v>256</v>
          </cell>
          <cell r="L200" t="str">
            <v>株式会社ミツハシ</v>
          </cell>
          <cell r="M200" t="str">
            <v>ﾐﾂﾊｼ</v>
          </cell>
          <cell r="N200">
            <v>2022</v>
          </cell>
          <cell r="O200" t="str">
            <v>1009256</v>
          </cell>
          <cell r="P200" t="str">
            <v>野呂</v>
          </cell>
          <cell r="Q200">
            <v>44782</v>
          </cell>
          <cell r="R200">
            <v>44918</v>
          </cell>
          <cell r="S200">
            <v>44922</v>
          </cell>
        </row>
        <row r="201">
          <cell r="K201" t="str">
            <v>257</v>
          </cell>
          <cell r="L201" t="str">
            <v>株式会社いなげや</v>
          </cell>
          <cell r="M201" t="str">
            <v>ｲﾅｹﾞﾔ</v>
          </cell>
          <cell r="N201">
            <v>2022</v>
          </cell>
          <cell r="O201" t="str">
            <v>1058257</v>
          </cell>
          <cell r="P201" t="str">
            <v>野呂</v>
          </cell>
          <cell r="Q201">
            <v>44788</v>
          </cell>
          <cell r="R201">
            <v>44904</v>
          </cell>
          <cell r="S201">
            <v>44903</v>
          </cell>
        </row>
        <row r="202">
          <cell r="K202" t="str">
            <v>258</v>
          </cell>
          <cell r="L202" t="str">
            <v>神奈川県警察</v>
          </cell>
          <cell r="M202" t="str">
            <v>ｶﾅｶﾞﾜｹﾝｹｲｻﾂ</v>
          </cell>
          <cell r="N202">
            <v>2022</v>
          </cell>
          <cell r="O202" t="str">
            <v>1398258</v>
          </cell>
          <cell r="P202" t="str">
            <v>酒井</v>
          </cell>
          <cell r="Q202">
            <v>44806</v>
          </cell>
          <cell r="R202">
            <v>44970</v>
          </cell>
          <cell r="S202">
            <v>44970</v>
          </cell>
        </row>
        <row r="203">
          <cell r="K203" t="str">
            <v>260</v>
          </cell>
          <cell r="L203" t="str">
            <v>株式会社東急ストア</v>
          </cell>
          <cell r="M203" t="str">
            <v>ﾄｳｷｭｳｽﾄｱ</v>
          </cell>
          <cell r="N203">
            <v>2022</v>
          </cell>
          <cell r="O203" t="str">
            <v>1056260</v>
          </cell>
          <cell r="P203" t="str">
            <v>野呂</v>
          </cell>
          <cell r="Q203">
            <v>44782</v>
          </cell>
          <cell r="R203">
            <v>44917</v>
          </cell>
          <cell r="S203">
            <v>44930</v>
          </cell>
        </row>
        <row r="204">
          <cell r="K204" t="str">
            <v>261</v>
          </cell>
          <cell r="L204" t="str">
            <v>東京海上日動火災保険株式会社</v>
          </cell>
          <cell r="M204" t="str">
            <v>ﾄｳｷｮｳｶｲｼﾞｮｳﾆﾁﾄﾞｳｶｻｲﾎｹﾝ</v>
          </cell>
          <cell r="N204">
            <v>2022</v>
          </cell>
          <cell r="O204" t="str">
            <v>3067261</v>
          </cell>
          <cell r="P204" t="str">
            <v>野呂</v>
          </cell>
          <cell r="Q204">
            <v>44768</v>
          </cell>
          <cell r="R204">
            <v>44904</v>
          </cell>
          <cell r="S204">
            <v>44904</v>
          </cell>
        </row>
        <row r="205">
          <cell r="K205" t="str">
            <v>262</v>
          </cell>
          <cell r="L205" t="str">
            <v>国立研究開発法人海洋研究開発機構</v>
          </cell>
          <cell r="M205" t="str">
            <v>ｶｲﾖｳｹﾝｷｭｳｶｲﾊﾂｷｺｳ</v>
          </cell>
          <cell r="N205">
            <v>2022</v>
          </cell>
          <cell r="O205" t="str">
            <v>1071262</v>
          </cell>
          <cell r="P205" t="str">
            <v>野呂</v>
          </cell>
          <cell r="Q205">
            <v>44782</v>
          </cell>
          <cell r="R205">
            <v>44904</v>
          </cell>
          <cell r="S205">
            <v>44904</v>
          </cell>
        </row>
        <row r="206">
          <cell r="K206" t="str">
            <v>263</v>
          </cell>
          <cell r="L206" t="str">
            <v>株式会社イトーヨーカ堂</v>
          </cell>
          <cell r="M206" t="str">
            <v>ｲﾄｰﾖｰｶﾄﾞｳ</v>
          </cell>
          <cell r="N206">
            <v>2022</v>
          </cell>
          <cell r="O206" t="str">
            <v>1056263</v>
          </cell>
          <cell r="P206" t="str">
            <v>野呂</v>
          </cell>
          <cell r="Q206">
            <v>44782</v>
          </cell>
          <cell r="R206">
            <v>44903</v>
          </cell>
          <cell r="S206">
            <v>44903</v>
          </cell>
        </row>
        <row r="207">
          <cell r="K207" t="str">
            <v>264</v>
          </cell>
          <cell r="L207" t="str">
            <v>株式会社セブン-イレブン・ジャパン</v>
          </cell>
          <cell r="M207" t="str">
            <v>ｾﾌﾞﾝ-ｲﾚﾌﾞﾝ･ｼﾞｬﾊﾟﾝ</v>
          </cell>
          <cell r="N207">
            <v>2022</v>
          </cell>
          <cell r="O207" t="str">
            <v>2058264</v>
          </cell>
          <cell r="P207" t="str">
            <v>飯岡</v>
          </cell>
          <cell r="Q207">
            <v>44788</v>
          </cell>
          <cell r="R207">
            <v>44903</v>
          </cell>
          <cell r="S207">
            <v>44909</v>
          </cell>
        </row>
        <row r="208">
          <cell r="K208" t="str">
            <v>265</v>
          </cell>
          <cell r="L208" t="str">
            <v>住友生命保険相互会社</v>
          </cell>
          <cell r="M208" t="str">
            <v>ｽﾐﾄﾓｾｲﾒｲﾎｹﾝ</v>
          </cell>
          <cell r="N208">
            <v>2022</v>
          </cell>
          <cell r="O208" t="str">
            <v>1067265</v>
          </cell>
          <cell r="P208" t="str">
            <v>野呂</v>
          </cell>
          <cell r="Q208">
            <v>44796</v>
          </cell>
          <cell r="R208">
            <v>44903</v>
          </cell>
          <cell r="S208">
            <v>44903</v>
          </cell>
        </row>
        <row r="209">
          <cell r="K209" t="str">
            <v>269</v>
          </cell>
          <cell r="L209" t="str">
            <v>武松商事株式会社</v>
          </cell>
          <cell r="M209" t="str">
            <v>ﾀｹﾏﾂｼｮｳｼﾞ</v>
          </cell>
          <cell r="N209">
            <v>2022</v>
          </cell>
          <cell r="O209" t="str">
            <v>3088269</v>
          </cell>
          <cell r="P209" t="str">
            <v>野呂</v>
          </cell>
          <cell r="Q209">
            <v>44782</v>
          </cell>
          <cell r="R209">
            <v>44866</v>
          </cell>
          <cell r="S209">
            <v>44894</v>
          </cell>
        </row>
        <row r="210">
          <cell r="K210" t="str">
            <v>270</v>
          </cell>
          <cell r="L210" t="str">
            <v>安田倉庫株式会社</v>
          </cell>
          <cell r="M210" t="str">
            <v>ﾔｽﾀﾞｿｳｺ</v>
          </cell>
          <cell r="N210">
            <v>2022</v>
          </cell>
          <cell r="O210" t="str">
            <v>1047270</v>
          </cell>
          <cell r="P210" t="str">
            <v>野呂</v>
          </cell>
          <cell r="Q210">
            <v>44782</v>
          </cell>
          <cell r="R210">
            <v>44942</v>
          </cell>
          <cell r="S210">
            <v>44942</v>
          </cell>
        </row>
        <row r="211">
          <cell r="K211" t="str">
            <v>271</v>
          </cell>
          <cell r="L211" t="str">
            <v>三菱倉庫株式会社</v>
          </cell>
          <cell r="M211" t="str">
            <v>ﾐﾂﾋﾞｼｿｳｺ</v>
          </cell>
          <cell r="N211">
            <v>2022</v>
          </cell>
          <cell r="O211" t="str">
            <v>1002271</v>
          </cell>
          <cell r="P211" t="str">
            <v>飯岡</v>
          </cell>
          <cell r="Q211">
            <v>44782</v>
          </cell>
          <cell r="R211">
            <v>44944</v>
          </cell>
          <cell r="S211">
            <v>44945</v>
          </cell>
        </row>
        <row r="212">
          <cell r="K212" t="str">
            <v>272</v>
          </cell>
          <cell r="L212" t="str">
            <v>第一生命保険株式会社</v>
          </cell>
          <cell r="M212" t="str">
            <v>ﾀﾞｲｲﾁｾｲﾒｲﾎｹﾝ</v>
          </cell>
          <cell r="N212">
            <v>2022</v>
          </cell>
          <cell r="O212" t="str">
            <v>1067272</v>
          </cell>
          <cell r="P212" t="str">
            <v>野呂</v>
          </cell>
          <cell r="Q212">
            <v>44791</v>
          </cell>
          <cell r="R212">
            <v>44904</v>
          </cell>
          <cell r="S212">
            <v>44904</v>
          </cell>
        </row>
        <row r="213">
          <cell r="K213" t="str">
            <v>273</v>
          </cell>
          <cell r="L213" t="str">
            <v>ミニストップ株式会社</v>
          </cell>
          <cell r="M213" t="str">
            <v>ﾐﾆｽﾄｯﾌﾟ</v>
          </cell>
          <cell r="N213">
            <v>2022</v>
          </cell>
          <cell r="O213" t="str">
            <v>2058273</v>
          </cell>
        </row>
        <row r="214">
          <cell r="K214" t="str">
            <v>275</v>
          </cell>
          <cell r="L214" t="str">
            <v>株式会社横浜グランドインターコンチネンタルホテル</v>
          </cell>
          <cell r="M214" t="str">
            <v>ﾖｺﾊﾏｸﾞﾗﾝﾄﾞｲﾝﾀｰｺﾝﾁﾈﾝﾀﾙﾎﾃﾙ</v>
          </cell>
          <cell r="N214">
            <v>2022</v>
          </cell>
          <cell r="O214" t="str">
            <v>1075275</v>
          </cell>
          <cell r="P214" t="str">
            <v>野呂</v>
          </cell>
          <cell r="Q214">
            <v>44753</v>
          </cell>
          <cell r="R214">
            <v>44858</v>
          </cell>
          <cell r="S214">
            <v>44886</v>
          </cell>
        </row>
        <row r="215">
          <cell r="K215" t="str">
            <v>276</v>
          </cell>
          <cell r="L215" t="str">
            <v>株式会社アクティオ</v>
          </cell>
          <cell r="M215" t="str">
            <v>ｱｸﾃｨｵ</v>
          </cell>
          <cell r="N215">
            <v>2022</v>
          </cell>
          <cell r="O215" t="str">
            <v>3070276</v>
          </cell>
          <cell r="P215" t="str">
            <v>野呂</v>
          </cell>
          <cell r="Q215">
            <v>44742</v>
          </cell>
          <cell r="R215">
            <v>44859</v>
          </cell>
          <cell r="S215">
            <v>44859</v>
          </cell>
        </row>
        <row r="216">
          <cell r="K216" t="str">
            <v>277</v>
          </cell>
          <cell r="L216" t="str">
            <v>オリジン東秀株式会社</v>
          </cell>
          <cell r="M216" t="str">
            <v>ｵﾘｼﾞﾝﾄｳｼｭｳ</v>
          </cell>
          <cell r="N216">
            <v>2022</v>
          </cell>
          <cell r="O216" t="str">
            <v>2058277</v>
          </cell>
          <cell r="P216" t="str">
            <v>野呂</v>
          </cell>
          <cell r="Q216">
            <v>44767</v>
          </cell>
          <cell r="R216">
            <v>44914</v>
          </cell>
          <cell r="S216">
            <v>44915</v>
          </cell>
        </row>
        <row r="217">
          <cell r="K217" t="str">
            <v>279</v>
          </cell>
          <cell r="L217" t="str">
            <v>株式会社マルエツ</v>
          </cell>
          <cell r="M217" t="str">
            <v>ﾏﾙｴﾂ</v>
          </cell>
          <cell r="N217">
            <v>2022</v>
          </cell>
          <cell r="O217" t="str">
            <v>1056279</v>
          </cell>
          <cell r="P217" t="str">
            <v>野呂</v>
          </cell>
          <cell r="Q217">
            <v>44782</v>
          </cell>
          <cell r="R217">
            <v>44904</v>
          </cell>
          <cell r="S217">
            <v>44904</v>
          </cell>
        </row>
        <row r="218">
          <cell r="K218" t="str">
            <v>280</v>
          </cell>
          <cell r="L218" t="str">
            <v>株式会社　西　友     （旧：合同会社西友）</v>
          </cell>
          <cell r="M218" t="str">
            <v>ｾｲﾕｳ</v>
          </cell>
          <cell r="N218">
            <v>2022</v>
          </cell>
          <cell r="O218" t="str">
            <v>1056280</v>
          </cell>
          <cell r="P218" t="str">
            <v>野呂</v>
          </cell>
          <cell r="Q218">
            <v>44770</v>
          </cell>
          <cell r="R218">
            <v>44907</v>
          </cell>
          <cell r="S218">
            <v>44915</v>
          </cell>
        </row>
        <row r="219">
          <cell r="K219" t="str">
            <v>281</v>
          </cell>
          <cell r="L219" t="str">
            <v>株式会社ダイエー</v>
          </cell>
          <cell r="M219" t="str">
            <v>ﾀﾞｲｴｰ</v>
          </cell>
          <cell r="N219">
            <v>2022</v>
          </cell>
          <cell r="O219" t="str">
            <v>1056281</v>
          </cell>
          <cell r="P219" t="str">
            <v>野呂</v>
          </cell>
          <cell r="Q219">
            <v>44782</v>
          </cell>
          <cell r="R219">
            <v>44907</v>
          </cell>
          <cell r="S219">
            <v>44908</v>
          </cell>
        </row>
        <row r="220">
          <cell r="K220" t="str">
            <v>282</v>
          </cell>
          <cell r="L220" t="str">
            <v>横浜信用金庫</v>
          </cell>
          <cell r="M220" t="str">
            <v>ﾖｺﾊﾏｼﾝﾖｳｷﾝｺ</v>
          </cell>
          <cell r="N220">
            <v>2022</v>
          </cell>
          <cell r="O220" t="str">
            <v>1063282</v>
          </cell>
          <cell r="P220" t="str">
            <v>野呂</v>
          </cell>
        </row>
        <row r="221">
          <cell r="K221" t="str">
            <v>283</v>
          </cell>
          <cell r="L221" t="str">
            <v>森紙業株式会社</v>
          </cell>
          <cell r="M221" t="str">
            <v>ﾓﾘｼｷﾞｮｳ</v>
          </cell>
          <cell r="N221">
            <v>2022</v>
          </cell>
          <cell r="O221" t="str">
            <v>1014283</v>
          </cell>
          <cell r="P221" t="str">
            <v>飯岡</v>
          </cell>
          <cell r="Q221">
            <v>44783</v>
          </cell>
          <cell r="R221">
            <v>44939</v>
          </cell>
          <cell r="S221">
            <v>44950</v>
          </cell>
        </row>
        <row r="222">
          <cell r="K222" t="str">
            <v>284</v>
          </cell>
          <cell r="L222" t="str">
            <v>株式会社横浜国際平和会議場</v>
          </cell>
          <cell r="M222" t="str">
            <v>ﾖｺﾊﾏｺｸｻｲﾍｲﾜｶｲｷﾞｼﾞｮｳ</v>
          </cell>
          <cell r="N222">
            <v>2022</v>
          </cell>
          <cell r="O222" t="str">
            <v>1069284</v>
          </cell>
          <cell r="P222" t="str">
            <v>野呂</v>
          </cell>
          <cell r="Q222">
            <v>44782</v>
          </cell>
          <cell r="R222">
            <v>44907</v>
          </cell>
          <cell r="S222">
            <v>44908</v>
          </cell>
        </row>
        <row r="223">
          <cell r="K223" t="str">
            <v>285</v>
          </cell>
          <cell r="L223" t="str">
            <v>神奈川県教育委員会</v>
          </cell>
          <cell r="M223" t="str">
            <v>ｶﾅｶﾞﾜｹﾝｷｮｳｲｸｲｲﾝｶｲ</v>
          </cell>
          <cell r="N223">
            <v>2022</v>
          </cell>
          <cell r="O223" t="str">
            <v>1081285</v>
          </cell>
          <cell r="P223" t="str">
            <v>飯岡</v>
          </cell>
          <cell r="Q223">
            <v>44785</v>
          </cell>
          <cell r="R223">
            <v>44882</v>
          </cell>
          <cell r="S223">
            <v>44909</v>
          </cell>
        </row>
        <row r="224">
          <cell r="K224" t="str">
            <v>288</v>
          </cell>
          <cell r="L224" t="str">
            <v>株式会社崎陽軒</v>
          </cell>
          <cell r="M224" t="str">
            <v>ｷﾖｳｹﾝ</v>
          </cell>
          <cell r="N224">
            <v>2022</v>
          </cell>
          <cell r="O224" t="str">
            <v>1009288</v>
          </cell>
          <cell r="P224" t="str">
            <v>野呂</v>
          </cell>
          <cell r="Q224">
            <v>44768</v>
          </cell>
          <cell r="R224">
            <v>44911</v>
          </cell>
          <cell r="S224">
            <v>44915</v>
          </cell>
        </row>
        <row r="225">
          <cell r="K225" t="str">
            <v>290</v>
          </cell>
          <cell r="L225" t="str">
            <v>株式会社ライフコーポレーション</v>
          </cell>
          <cell r="M225" t="str">
            <v>ﾗｲﾌｺｰﾎﾟﾚｰｼｮﾝ</v>
          </cell>
          <cell r="N225">
            <v>2022</v>
          </cell>
          <cell r="O225" t="str">
            <v>1058290</v>
          </cell>
          <cell r="P225" t="str">
            <v>野呂</v>
          </cell>
          <cell r="Q225">
            <v>44781</v>
          </cell>
          <cell r="R225">
            <v>44908</v>
          </cell>
          <cell r="S225">
            <v>44908</v>
          </cell>
        </row>
        <row r="226">
          <cell r="K226" t="str">
            <v>292</v>
          </cell>
          <cell r="L226" t="str">
            <v>公益財団法人横浜企業経営支援財団</v>
          </cell>
          <cell r="M226" t="str">
            <v>ﾖｺﾊﾏｷｷﾞｮｳｹｲｴｲｼｴﾝｻﾞｲﾀﾞﾝ</v>
          </cell>
          <cell r="N226">
            <v>2022</v>
          </cell>
          <cell r="O226" t="str">
            <v>1072292</v>
          </cell>
          <cell r="P226" t="str">
            <v>野呂</v>
          </cell>
        </row>
        <row r="227">
          <cell r="K227" t="str">
            <v>293</v>
          </cell>
          <cell r="L227" t="str">
            <v>株式会社ローソン</v>
          </cell>
          <cell r="M227" t="str">
            <v>ﾛｰｿﾝ</v>
          </cell>
          <cell r="N227">
            <v>2022</v>
          </cell>
          <cell r="O227" t="str">
            <v>2058293</v>
          </cell>
          <cell r="P227" t="str">
            <v>野呂</v>
          </cell>
          <cell r="Q227">
            <v>44770</v>
          </cell>
          <cell r="R227">
            <v>44908</v>
          </cell>
          <cell r="S227">
            <v>44908</v>
          </cell>
        </row>
        <row r="228">
          <cell r="K228" t="str">
            <v>294</v>
          </cell>
          <cell r="L228" t="str">
            <v>有限会社鴨居プロパティーズ</v>
          </cell>
          <cell r="M228" t="str">
            <v>ｶﾓｲﾌﾟﾛﾊﾟﾃｨｰｽﾞ</v>
          </cell>
          <cell r="N228">
            <v>2022</v>
          </cell>
          <cell r="O228" t="str">
            <v>1069294</v>
          </cell>
          <cell r="P228" t="str">
            <v>野呂</v>
          </cell>
          <cell r="Q228">
            <v>44781</v>
          </cell>
          <cell r="R228">
            <v>44861</v>
          </cell>
          <cell r="S228">
            <v>44889</v>
          </cell>
        </row>
        <row r="229">
          <cell r="K229" t="str">
            <v>295</v>
          </cell>
          <cell r="L229" t="str">
            <v>株式会社インターネットイニシアティブ</v>
          </cell>
          <cell r="M229" t="str">
            <v>ｲﾝﾀｰﾈｯﾄｲﾆｼｱﾃｨﾌﾞ</v>
          </cell>
          <cell r="N229">
            <v>2022</v>
          </cell>
          <cell r="O229" t="str">
            <v>1040295</v>
          </cell>
          <cell r="P229" t="str">
            <v>野呂</v>
          </cell>
          <cell r="Q229">
            <v>44782</v>
          </cell>
          <cell r="R229">
            <v>44861</v>
          </cell>
          <cell r="S229">
            <v>44889</v>
          </cell>
        </row>
        <row r="230">
          <cell r="K230" t="str">
            <v>296</v>
          </cell>
          <cell r="L230" t="str">
            <v>横浜冷凍株式会社</v>
          </cell>
          <cell r="M230" t="str">
            <v>ﾖｺﾊﾏﾚｲﾄｳ</v>
          </cell>
          <cell r="N230">
            <v>2022</v>
          </cell>
          <cell r="O230" t="str">
            <v>1047296</v>
          </cell>
          <cell r="P230" t="str">
            <v>野呂</v>
          </cell>
          <cell r="Q230">
            <v>44782</v>
          </cell>
          <cell r="R230">
            <v>44908</v>
          </cell>
          <cell r="S230">
            <v>44908</v>
          </cell>
        </row>
        <row r="231">
          <cell r="K231" t="str">
            <v>297</v>
          </cell>
          <cell r="L231" t="str">
            <v>株式会社読売新聞東京本社</v>
          </cell>
          <cell r="M231" t="str">
            <v>ﾖﾐｳﾘｼﾝﾌﾞﾝﾄｳｷｮｳﾎﾝｼｬ</v>
          </cell>
          <cell r="N231">
            <v>2022</v>
          </cell>
          <cell r="O231" t="str">
            <v>1041297</v>
          </cell>
          <cell r="P231" t="str">
            <v>野呂</v>
          </cell>
          <cell r="Q231">
            <v>44764</v>
          </cell>
          <cell r="R231">
            <v>44861</v>
          </cell>
          <cell r="S231">
            <v>44889</v>
          </cell>
        </row>
        <row r="232">
          <cell r="K232" t="str">
            <v>300</v>
          </cell>
          <cell r="L232" t="str">
            <v>神奈川日産自動車株式会社</v>
          </cell>
          <cell r="M232" t="str">
            <v>ｶﾅｶﾞﾜﾆｯｻﾝｼﾞﾄﾞｳｼｬ</v>
          </cell>
          <cell r="N232">
            <v>2022</v>
          </cell>
          <cell r="O232" t="str">
            <v>3059300</v>
          </cell>
          <cell r="P232" t="str">
            <v>野呂</v>
          </cell>
          <cell r="Q232">
            <v>44770</v>
          </cell>
          <cell r="R232">
            <v>44922</v>
          </cell>
          <cell r="S232">
            <v>44930</v>
          </cell>
        </row>
        <row r="233">
          <cell r="K233" t="str">
            <v>302</v>
          </cell>
          <cell r="L233" t="str">
            <v>東洋製罐株式会社</v>
          </cell>
          <cell r="M233" t="str">
            <v>ﾄｳﾖｳｾｲｶﾝ</v>
          </cell>
          <cell r="N233">
            <v>2022</v>
          </cell>
          <cell r="O233" t="str">
            <v>1024302</v>
          </cell>
          <cell r="P233" t="str">
            <v>野呂</v>
          </cell>
          <cell r="Q233">
            <v>44782</v>
          </cell>
          <cell r="R233">
            <v>44908</v>
          </cell>
          <cell r="S233">
            <v>44908</v>
          </cell>
        </row>
        <row r="234">
          <cell r="K234" t="str">
            <v>304</v>
          </cell>
          <cell r="L234" t="str">
            <v>日本郵便株式会社</v>
          </cell>
          <cell r="M234" t="str">
            <v>ﾆﾎﾝﾕｳﾋﾞﾝｷｮｸ</v>
          </cell>
          <cell r="N234">
            <v>2022</v>
          </cell>
          <cell r="O234" t="str">
            <v>1086304</v>
          </cell>
          <cell r="P234" t="str">
            <v>野呂</v>
          </cell>
          <cell r="Q234">
            <v>44782</v>
          </cell>
          <cell r="R234">
            <v>44908</v>
          </cell>
          <cell r="S234">
            <v>44908</v>
          </cell>
        </row>
        <row r="235">
          <cell r="K235" t="str">
            <v>305</v>
          </cell>
          <cell r="L235" t="str">
            <v>東日本電信電話株式会社</v>
          </cell>
          <cell r="M235" t="str">
            <v>ﾋｶﾞｼﾆﾎﾝﾃﾞﾝｼﾝﾃﾞﾝﾜ</v>
          </cell>
          <cell r="N235">
            <v>2022</v>
          </cell>
          <cell r="O235" t="str">
            <v>1037305</v>
          </cell>
          <cell r="P235" t="str">
            <v>飯岡</v>
          </cell>
          <cell r="Q235">
            <v>44788</v>
          </cell>
          <cell r="R235">
            <v>44958</v>
          </cell>
          <cell r="S235">
            <v>44959</v>
          </cell>
        </row>
        <row r="236">
          <cell r="K236" t="str">
            <v>306</v>
          </cell>
          <cell r="L236" t="str">
            <v>学校法人桐蔭学園</v>
          </cell>
          <cell r="M236" t="str">
            <v>ﾄｳｲﾝｶﾞｸｴﾝ</v>
          </cell>
          <cell r="N236">
            <v>2022</v>
          </cell>
          <cell r="O236" t="str">
            <v>1081306</v>
          </cell>
          <cell r="P236" t="str">
            <v>野呂</v>
          </cell>
          <cell r="Q236">
            <v>44887</v>
          </cell>
          <cell r="R236">
            <v>44908</v>
          </cell>
          <cell r="S236">
            <v>44908</v>
          </cell>
        </row>
        <row r="237">
          <cell r="K237" t="str">
            <v>307</v>
          </cell>
          <cell r="L237" t="str">
            <v>EMGルブリカンツ合同会社</v>
          </cell>
          <cell r="M237" t="str">
            <v>ｲｰｴﾑｼﾞｰﾙﾌﾞﾘｶﾝﾂ</v>
          </cell>
          <cell r="N237">
            <v>2022</v>
          </cell>
          <cell r="O237" t="str">
            <v>1017307</v>
          </cell>
          <cell r="P237" t="str">
            <v>野呂</v>
          </cell>
          <cell r="Q237">
            <v>44781</v>
          </cell>
          <cell r="R237">
            <v>44914</v>
          </cell>
          <cell r="S237">
            <v>44915</v>
          </cell>
        </row>
        <row r="238">
          <cell r="K238" t="str">
            <v>310</v>
          </cell>
          <cell r="L238" t="str">
            <v>財務省</v>
          </cell>
          <cell r="M238" t="str">
            <v>ｻﾞｲﾑｼｮｳ</v>
          </cell>
          <cell r="N238">
            <v>2022</v>
          </cell>
          <cell r="O238" t="str">
            <v>1097310</v>
          </cell>
          <cell r="P238" t="str">
            <v>野呂</v>
          </cell>
          <cell r="Q238">
            <v>44767</v>
          </cell>
          <cell r="R238">
            <v>44910</v>
          </cell>
          <cell r="S238">
            <v>44915</v>
          </cell>
        </row>
        <row r="239">
          <cell r="K239" t="str">
            <v>311</v>
          </cell>
          <cell r="L239" t="str">
            <v>法務省</v>
          </cell>
          <cell r="M239" t="str">
            <v>ﾎｳﾑｼｮｳ</v>
          </cell>
          <cell r="N239">
            <v>2022</v>
          </cell>
          <cell r="O239" t="str">
            <v>1097311</v>
          </cell>
          <cell r="P239" t="str">
            <v>野呂</v>
          </cell>
          <cell r="Q239">
            <v>44770</v>
          </cell>
          <cell r="R239">
            <v>44862</v>
          </cell>
          <cell r="S239">
            <v>44889</v>
          </cell>
        </row>
        <row r="240">
          <cell r="K240" t="str">
            <v>313</v>
          </cell>
          <cell r="L240" t="str">
            <v>株式会社京急ストア</v>
          </cell>
          <cell r="M240" t="str">
            <v>ｹｲｷｭｳｽﾄｱ</v>
          </cell>
          <cell r="N240">
            <v>2022</v>
          </cell>
          <cell r="O240" t="str">
            <v>1056313</v>
          </cell>
          <cell r="P240" t="str">
            <v>飯岡</v>
          </cell>
          <cell r="Q240">
            <v>44769</v>
          </cell>
          <cell r="R240">
            <v>44917</v>
          </cell>
          <cell r="S240">
            <v>44918</v>
          </cell>
        </row>
        <row r="241">
          <cell r="K241" t="str">
            <v>342</v>
          </cell>
          <cell r="L241" t="str">
            <v>医療法人社団明芳会</v>
          </cell>
          <cell r="M241" t="str">
            <v>ﾒｲﾎｳｶｲ</v>
          </cell>
          <cell r="N241">
            <v>2022</v>
          </cell>
          <cell r="O241" t="str">
            <v>1083342</v>
          </cell>
          <cell r="P241" t="str">
            <v>野呂</v>
          </cell>
          <cell r="Q241">
            <v>44782</v>
          </cell>
          <cell r="R241">
            <v>44931</v>
          </cell>
          <cell r="S241">
            <v>44932</v>
          </cell>
        </row>
        <row r="242">
          <cell r="K242" t="str">
            <v>345</v>
          </cell>
          <cell r="L242" t="str">
            <v>株式会社西武プロパティーズ</v>
          </cell>
          <cell r="M242" t="str">
            <v>ｾｲﾌﾞﾌﾟﾛﾊﾟﾃｨｰｽﾞ</v>
          </cell>
          <cell r="N242">
            <v>2022</v>
          </cell>
          <cell r="O242" t="str">
            <v>1069345</v>
          </cell>
          <cell r="P242" t="str">
            <v>野呂</v>
          </cell>
        </row>
        <row r="243">
          <cell r="K243" t="str">
            <v>346</v>
          </cell>
          <cell r="L243" t="str">
            <v>まいばすけっと株式会社</v>
          </cell>
          <cell r="M243" t="str">
            <v>ﾏｲﾊﾞｽｹｯﾄ</v>
          </cell>
          <cell r="N243">
            <v>2022</v>
          </cell>
          <cell r="O243" t="str">
            <v>1058346</v>
          </cell>
          <cell r="P243" t="str">
            <v>酒井</v>
          </cell>
          <cell r="Q243">
            <v>44805</v>
          </cell>
          <cell r="R243">
            <v>44960</v>
          </cell>
          <cell r="S243">
            <v>44960</v>
          </cell>
        </row>
        <row r="244">
          <cell r="K244" t="str">
            <v>348</v>
          </cell>
          <cell r="L244" t="str">
            <v>株式会社総合車両製作所</v>
          </cell>
          <cell r="M244" t="str">
            <v>ｿｳｺﾞｳｼｬﾘｮｳｾｲｻｸｼｮ</v>
          </cell>
          <cell r="N244">
            <v>2022</v>
          </cell>
          <cell r="O244" t="str">
            <v>1031348</v>
          </cell>
          <cell r="P244" t="str">
            <v>野呂</v>
          </cell>
          <cell r="Q244">
            <v>44767</v>
          </cell>
          <cell r="R244">
            <v>44866</v>
          </cell>
          <cell r="S244">
            <v>44889</v>
          </cell>
        </row>
        <row r="245">
          <cell r="K245" t="str">
            <v>349</v>
          </cell>
          <cell r="L245" t="str">
            <v>株式会社光洲産業</v>
          </cell>
          <cell r="M245" t="str">
            <v>ｺｳｼｭｳｻﾝｷﾞｮｳ</v>
          </cell>
          <cell r="N245">
            <v>2022</v>
          </cell>
          <cell r="O245" t="str">
            <v>1088349</v>
          </cell>
          <cell r="P245" t="str">
            <v>野呂</v>
          </cell>
          <cell r="Q245">
            <v>44782</v>
          </cell>
          <cell r="R245">
            <v>44911</v>
          </cell>
          <cell r="S245">
            <v>44915</v>
          </cell>
        </row>
        <row r="246">
          <cell r="K246" t="str">
            <v>350</v>
          </cell>
          <cell r="L246" t="str">
            <v>トオカツフーズ株式会社</v>
          </cell>
          <cell r="M246" t="str">
            <v>ﾄｵｶﾂﾌｰｽﾞ</v>
          </cell>
          <cell r="N246">
            <v>2022</v>
          </cell>
          <cell r="O246" t="str">
            <v>1009350</v>
          </cell>
          <cell r="P246" t="str">
            <v>野呂</v>
          </cell>
          <cell r="Q246">
            <v>44763</v>
          </cell>
          <cell r="R246">
            <v>44911</v>
          </cell>
          <cell r="S246">
            <v>44915</v>
          </cell>
        </row>
        <row r="247">
          <cell r="K247" t="str">
            <v>360</v>
          </cell>
          <cell r="L247" t="str">
            <v>株式会社JERA</v>
          </cell>
          <cell r="M247" t="str">
            <v>ジェラ</v>
          </cell>
          <cell r="N247">
            <v>2022</v>
          </cell>
          <cell r="O247" t="str">
            <v>1033360</v>
          </cell>
          <cell r="P247" t="str">
            <v>野呂</v>
          </cell>
          <cell r="Q247">
            <v>44770</v>
          </cell>
          <cell r="R247">
            <v>44911</v>
          </cell>
          <cell r="S247">
            <v>44915</v>
          </cell>
        </row>
        <row r="248">
          <cell r="K248" t="str">
            <v>361</v>
          </cell>
          <cell r="L248" t="str">
            <v>東京電力パワーグリッド株式会社</v>
          </cell>
          <cell r="M248" t="str">
            <v>ﾄｳｷｮｳﾃﾞﾝﾘｮｸﾊﾟﾜｰｸﾞﾘｯﾄﾞ</v>
          </cell>
          <cell r="N248">
            <v>2022</v>
          </cell>
          <cell r="O248" t="str">
            <v>1033361</v>
          </cell>
          <cell r="P248" t="str">
            <v>野呂</v>
          </cell>
          <cell r="Q248">
            <v>44775</v>
          </cell>
          <cell r="R248">
            <v>44911</v>
          </cell>
          <cell r="S248">
            <v>44915</v>
          </cell>
        </row>
        <row r="249">
          <cell r="K249" t="str">
            <v>363</v>
          </cell>
          <cell r="L249" t="str">
            <v>丸紅プライベートリート投資法人</v>
          </cell>
          <cell r="M249" t="str">
            <v>ﾏﾙﾍﾞﾆﾌﾟﾗｲﾍﾞｰﾄﾘｰﾄﾄｳｼﾎｳｼﾞﾝ</v>
          </cell>
          <cell r="N249">
            <v>2022</v>
          </cell>
          <cell r="O249" t="str">
            <v>1068363</v>
          </cell>
          <cell r="P249" t="str">
            <v>野呂</v>
          </cell>
          <cell r="Q249">
            <v>44782</v>
          </cell>
          <cell r="R249">
            <v>44911</v>
          </cell>
          <cell r="S249">
            <v>44916</v>
          </cell>
        </row>
        <row r="250">
          <cell r="K250" t="str">
            <v>364</v>
          </cell>
          <cell r="L250" t="str">
            <v>株式会社上組</v>
          </cell>
          <cell r="M250" t="str">
            <v>カミグミ</v>
          </cell>
          <cell r="N250">
            <v>2022</v>
          </cell>
          <cell r="O250" t="str">
            <v>1048364</v>
          </cell>
          <cell r="P250" t="str">
            <v>野呂</v>
          </cell>
          <cell r="Q250">
            <v>44782</v>
          </cell>
          <cell r="R250">
            <v>44911</v>
          </cell>
          <cell r="S250">
            <v>44916</v>
          </cell>
        </row>
        <row r="251">
          <cell r="K251" t="str">
            <v>365</v>
          </cell>
          <cell r="L251" t="str">
            <v>ＳＣリアルティプライベート投資法人</v>
          </cell>
          <cell r="M251" t="str">
            <v>エスシーリアルティプライベートトウシホウジン</v>
          </cell>
          <cell r="N251">
            <v>2022</v>
          </cell>
          <cell r="O251" t="str">
            <v>1069365</v>
          </cell>
          <cell r="P251" t="str">
            <v>野呂</v>
          </cell>
          <cell r="Q251">
            <v>44750</v>
          </cell>
          <cell r="R251">
            <v>44911</v>
          </cell>
          <cell r="S251">
            <v>44916</v>
          </cell>
        </row>
        <row r="252">
          <cell r="K252" t="str">
            <v>366</v>
          </cell>
          <cell r="L252" t="str">
            <v>株式会社松屋フーズ</v>
          </cell>
          <cell r="M252" t="str">
            <v>マツヤフーズ</v>
          </cell>
          <cell r="N252">
            <v>2022</v>
          </cell>
          <cell r="O252" t="str">
            <v>2076366</v>
          </cell>
          <cell r="P252" t="str">
            <v>野呂</v>
          </cell>
          <cell r="Q252">
            <v>44855</v>
          </cell>
          <cell r="R252">
            <v>44911</v>
          </cell>
          <cell r="S252">
            <v>44916</v>
          </cell>
        </row>
        <row r="253">
          <cell r="K253" t="str">
            <v>367</v>
          </cell>
          <cell r="L253" t="str">
            <v>ＳＢＳロジコム関東株式会社</v>
          </cell>
          <cell r="M253" t="str">
            <v>エスビーエスロジコムカントウ</v>
          </cell>
          <cell r="N253">
            <v>2022</v>
          </cell>
          <cell r="O253" t="str">
            <v>3044367</v>
          </cell>
          <cell r="P253" t="str">
            <v>野呂</v>
          </cell>
          <cell r="Q253">
            <v>44782</v>
          </cell>
          <cell r="R253">
            <v>44911</v>
          </cell>
          <cell r="S253">
            <v>44916</v>
          </cell>
        </row>
        <row r="254">
          <cell r="K254" t="str">
            <v>368</v>
          </cell>
          <cell r="L254" t="str">
            <v>フタムラ化学株式会社</v>
          </cell>
          <cell r="M254" t="str">
            <v>フタムラカガク</v>
          </cell>
          <cell r="N254">
            <v>2022</v>
          </cell>
          <cell r="O254" t="str">
            <v>1016368</v>
          </cell>
          <cell r="P254" t="str">
            <v>野呂</v>
          </cell>
          <cell r="Q254">
            <v>44788</v>
          </cell>
          <cell r="R254">
            <v>44939</v>
          </cell>
          <cell r="S254">
            <v>44939</v>
          </cell>
        </row>
        <row r="255">
          <cell r="K255" t="str">
            <v>369</v>
          </cell>
          <cell r="L255" t="str">
            <v>ジャパンエクセレント投資法人</v>
          </cell>
          <cell r="M255" t="str">
            <v>ジャパンエクセレントトウシホウジン</v>
          </cell>
          <cell r="N255">
            <v>2022</v>
          </cell>
          <cell r="O255" t="str">
            <v>1069369</v>
          </cell>
          <cell r="P255" t="str">
            <v>野呂</v>
          </cell>
          <cell r="Q255">
            <v>44770</v>
          </cell>
          <cell r="R255">
            <v>44918</v>
          </cell>
          <cell r="S255">
            <v>44921</v>
          </cell>
        </row>
        <row r="256">
          <cell r="K256" t="str">
            <v>388</v>
          </cell>
          <cell r="L256" t="str">
            <v>NS Yokohama ML 合同会社       ( 旧：合同会社NSY　ML)</v>
          </cell>
          <cell r="M256" t="str">
            <v>エヌエスヨコハマエムエル</v>
          </cell>
          <cell r="N256">
            <v>2022</v>
          </cell>
          <cell r="O256" t="str">
            <v>1069388</v>
          </cell>
          <cell r="P256" t="str">
            <v>野呂</v>
          </cell>
          <cell r="Q256">
            <v>44768</v>
          </cell>
          <cell r="R256">
            <v>44911</v>
          </cell>
          <cell r="S256">
            <v>44916</v>
          </cell>
        </row>
        <row r="257">
          <cell r="K257" t="str">
            <v>389</v>
          </cell>
          <cell r="L257" t="str">
            <v>京浜交通株式会社</v>
          </cell>
          <cell r="M257" t="str">
            <v>ケイヒンコウツウ</v>
          </cell>
          <cell r="N257">
            <v>2022</v>
          </cell>
          <cell r="O257" t="str">
            <v>3043389</v>
          </cell>
          <cell r="P257" t="str">
            <v>野呂</v>
          </cell>
          <cell r="Q257">
            <v>44791</v>
          </cell>
          <cell r="R257">
            <v>44875</v>
          </cell>
          <cell r="S257">
            <v>44889</v>
          </cell>
        </row>
        <row r="258">
          <cell r="K258" t="str">
            <v>390</v>
          </cell>
          <cell r="L258" t="str">
            <v>京セラＳＯＣ株式会社</v>
          </cell>
          <cell r="M258" t="str">
            <v>キョウセラエスオーシー</v>
          </cell>
          <cell r="N258">
            <v>2022</v>
          </cell>
          <cell r="O258" t="str">
            <v>1027390</v>
          </cell>
          <cell r="P258" t="str">
            <v>飯岡</v>
          </cell>
          <cell r="Q258">
            <v>44770</v>
          </cell>
          <cell r="R258">
            <v>45247</v>
          </cell>
          <cell r="S258">
            <v>44909</v>
          </cell>
        </row>
        <row r="259">
          <cell r="K259" t="str">
            <v>391</v>
          </cell>
          <cell r="L259" t="str">
            <v>横浜ベイアスコン株式会社</v>
          </cell>
          <cell r="M259" t="str">
            <v>ヨコハマベイアスコン</v>
          </cell>
          <cell r="N259">
            <v>2022</v>
          </cell>
          <cell r="O259" t="str">
            <v>1017391</v>
          </cell>
          <cell r="P259" t="str">
            <v>酒井</v>
          </cell>
          <cell r="Q259">
            <v>44769</v>
          </cell>
          <cell r="R259">
            <v>44963</v>
          </cell>
          <cell r="S259">
            <v>44964</v>
          </cell>
        </row>
        <row r="260">
          <cell r="K260" t="str">
            <v>392</v>
          </cell>
          <cell r="L260" t="str">
            <v>株式会社東急モールズデベロップメント</v>
          </cell>
          <cell r="M260" t="str">
            <v>トウキュウモールズデベロップメント</v>
          </cell>
          <cell r="N260">
            <v>2022</v>
          </cell>
          <cell r="O260" t="str">
            <v>1069392</v>
          </cell>
          <cell r="P260" t="str">
            <v>飯岡</v>
          </cell>
          <cell r="Q260">
            <v>44813</v>
          </cell>
          <cell r="R260">
            <v>44853</v>
          </cell>
          <cell r="S260">
            <v>44859</v>
          </cell>
        </row>
        <row r="261">
          <cell r="K261" t="str">
            <v>393</v>
          </cell>
          <cell r="L261" t="str">
            <v>株式会社ミツウロコ</v>
          </cell>
          <cell r="M261" t="str">
            <v>ミツウロコ</v>
          </cell>
          <cell r="N261">
            <v>2022</v>
          </cell>
          <cell r="O261" t="str">
            <v>1069393</v>
          </cell>
          <cell r="P261" t="str">
            <v>飯岡</v>
          </cell>
          <cell r="Q261">
            <v>44783</v>
          </cell>
          <cell r="R261">
            <v>45248</v>
          </cell>
          <cell r="S261">
            <v>44894</v>
          </cell>
        </row>
        <row r="262">
          <cell r="K262" t="str">
            <v>394</v>
          </cell>
          <cell r="L262" t="str">
            <v>株式会社アイネス</v>
          </cell>
          <cell r="M262" t="str">
            <v>アイネス</v>
          </cell>
          <cell r="N262">
            <v>2022</v>
          </cell>
          <cell r="O262" t="str">
            <v>1039394</v>
          </cell>
          <cell r="P262" t="str">
            <v>野呂</v>
          </cell>
        </row>
        <row r="263">
          <cell r="K263" t="str">
            <v>408</v>
          </cell>
          <cell r="L263" t="str">
            <v>デジタルエッジ・ジャパン合同会社</v>
          </cell>
          <cell r="M263" t="str">
            <v>デジタルエッジ・ジャパン ゴウドウカイシャ</v>
          </cell>
          <cell r="N263">
            <v>2022</v>
          </cell>
          <cell r="O263" t="str">
            <v>1037408</v>
          </cell>
          <cell r="P263" t="str">
            <v>野呂</v>
          </cell>
          <cell r="Q263">
            <v>44781</v>
          </cell>
          <cell r="R263">
            <v>44910</v>
          </cell>
          <cell r="S263">
            <v>44915</v>
          </cell>
        </row>
        <row r="264">
          <cell r="K264" t="str">
            <v>409</v>
          </cell>
          <cell r="L264" t="str">
            <v>パナソニック オートモーティブシステムズ株式会社</v>
          </cell>
          <cell r="M264" t="str">
            <v>パナソニック オートモーティブシステムズ カブシキカイシャ</v>
          </cell>
          <cell r="N264">
            <v>2022</v>
          </cell>
          <cell r="O264" t="str">
            <v>1029409</v>
          </cell>
          <cell r="P264" t="str">
            <v>野呂</v>
          </cell>
          <cell r="Q264">
            <v>44796</v>
          </cell>
          <cell r="R264">
            <v>44918</v>
          </cell>
          <cell r="S264">
            <v>44921</v>
          </cell>
        </row>
        <row r="265">
          <cell r="K265" t="str">
            <v>410</v>
          </cell>
          <cell r="L265" t="str">
            <v>ピーピーエフエー・ジャパン・シックス特定目的会社</v>
          </cell>
          <cell r="N265">
            <v>2022</v>
          </cell>
          <cell r="O265" t="str">
            <v>1065410</v>
          </cell>
          <cell r="P265" t="str">
            <v>飯岡</v>
          </cell>
          <cell r="Q265">
            <v>44797</v>
          </cell>
          <cell r="R265">
            <v>45248</v>
          </cell>
          <cell r="S265">
            <v>44897</v>
          </cell>
        </row>
        <row r="266">
          <cell r="K266" t="str">
            <v>411</v>
          </cell>
          <cell r="L266" t="str">
            <v>ソニーグループ株式会社</v>
          </cell>
          <cell r="N266">
            <v>2022</v>
          </cell>
          <cell r="O266" t="str">
            <v>1028411</v>
          </cell>
          <cell r="P266" t="str">
            <v>飯岡</v>
          </cell>
          <cell r="Q266">
            <v>44797</v>
          </cell>
          <cell r="R266">
            <v>45248</v>
          </cell>
          <cell r="S266">
            <v>44897</v>
          </cell>
        </row>
        <row r="267">
          <cell r="K267" t="str">
            <v>412</v>
          </cell>
          <cell r="L267" t="str">
            <v>パナソニック コネクト株式会社</v>
          </cell>
          <cell r="M267" t="str">
            <v>パナソニック コネクト カブシキカイシャ</v>
          </cell>
          <cell r="N267">
            <v>2022</v>
          </cell>
          <cell r="O267" t="str">
            <v>1029412</v>
          </cell>
          <cell r="P267" t="str">
            <v>野呂</v>
          </cell>
          <cell r="Q267">
            <v>44796</v>
          </cell>
          <cell r="R267">
            <v>44914</v>
          </cell>
          <cell r="S267">
            <v>44937</v>
          </cell>
        </row>
        <row r="268">
          <cell r="K268" t="str">
            <v>413</v>
          </cell>
          <cell r="L268" t="str">
            <v>SOSiLA物流リート投資法人</v>
          </cell>
          <cell r="M268" t="str">
            <v>ソシラブツリュウリートトウシホウジン</v>
          </cell>
          <cell r="N268">
            <v>2022</v>
          </cell>
          <cell r="O268" t="str">
            <v>1065413</v>
          </cell>
          <cell r="P268" t="str">
            <v>野呂</v>
          </cell>
          <cell r="Q268">
            <v>44796</v>
          </cell>
          <cell r="R268">
            <v>44910</v>
          </cell>
          <cell r="S268">
            <v>44915</v>
          </cell>
        </row>
        <row r="269">
          <cell r="K269" t="str">
            <v>414</v>
          </cell>
          <cell r="L269" t="str">
            <v>株式会社村田製作所</v>
          </cell>
          <cell r="N269">
            <v>2022</v>
          </cell>
          <cell r="O269" t="str">
            <v>1028414</v>
          </cell>
          <cell r="P269" t="str">
            <v>飯岡</v>
          </cell>
          <cell r="Q269">
            <v>44797</v>
          </cell>
          <cell r="R269">
            <v>44917</v>
          </cell>
          <cell r="S269">
            <v>44918</v>
          </cell>
        </row>
        <row r="270">
          <cell r="K270" t="str">
            <v>415</v>
          </cell>
          <cell r="L270" t="str">
            <v>株式会社JR東日本クロスステーション</v>
          </cell>
          <cell r="N270">
            <v>2022</v>
          </cell>
          <cell r="O270" t="str">
            <v>1056415</v>
          </cell>
          <cell r="P270" t="str">
            <v>飯岡</v>
          </cell>
          <cell r="Q270">
            <v>44897</v>
          </cell>
          <cell r="R270">
            <v>44897</v>
          </cell>
          <cell r="S270">
            <v>44900</v>
          </cell>
        </row>
        <row r="271">
          <cell r="K271" t="str">
            <v>416</v>
          </cell>
          <cell r="L271" t="str">
            <v>株式会社ニューフレアテクノロジー</v>
          </cell>
          <cell r="N271">
            <v>2022</v>
          </cell>
          <cell r="O271" t="str">
            <v>1028416</v>
          </cell>
          <cell r="P271" t="str">
            <v>野呂</v>
          </cell>
          <cell r="Q271">
            <v>44907</v>
          </cell>
          <cell r="R271">
            <v>44907</v>
          </cell>
          <cell r="S271">
            <v>44915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C2" t="str">
            <v>報告書（新様式）　総括表基本記載一覧</v>
          </cell>
        </row>
      </sheetData>
      <sheetData sheetId="29"/>
      <sheetData sheetId="30"/>
      <sheetData sheetId="31"/>
      <sheetData sheetId="32"/>
      <sheetData sheetId="33">
        <row r="4">
          <cell r="P4" t="str">
            <v>416</v>
          </cell>
        </row>
      </sheetData>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2"/>
      <sheetName val="報告書2"/>
      <sheetName val="旧様式2"/>
      <sheetName val="操作シート"/>
      <sheetName val="事業者一覧"/>
      <sheetName val="集計表"/>
      <sheetName val="3-1"/>
      <sheetName val="3-2"/>
      <sheetName val="3-6"/>
      <sheetName val="図3-3,4"/>
      <sheetName val="3-9"/>
      <sheetName val="3-10"/>
      <sheetName val="集計自主個別"/>
      <sheetName val="集計自主事業者別"/>
      <sheetName val="特記事項企業間連携"/>
      <sheetName val="計画書"/>
      <sheetName val="報告書"/>
      <sheetName val="旧様式"/>
      <sheetName val="自主項目"/>
      <sheetName val="目標対策"/>
      <sheetName val="計画個別"/>
      <sheetName val="報告個別"/>
      <sheetName val="旧報個別"/>
      <sheetName val="評価公表"/>
      <sheetName val="通知計画"/>
      <sheetName val="通知報告"/>
      <sheetName val="File情報"/>
      <sheetName val="エラー"/>
      <sheetName val="VBA(暫定)"/>
      <sheetName val="01_提出ファイル・情報処理ツール_R04_2022.11"/>
    </sheetNames>
    <sheetDataSet>
      <sheetData sheetId="0"/>
      <sheetData sheetId="1"/>
      <sheetData sheetId="2"/>
      <sheetData sheetId="3">
        <row r="7">
          <cell r="Z7">
            <v>2021</v>
          </cell>
        </row>
        <row r="22">
          <cell r="AF22" t="str">
            <v>シートセット名</v>
          </cell>
        </row>
        <row r="29">
          <cell r="G29">
            <v>44873</v>
          </cell>
        </row>
      </sheetData>
      <sheetData sheetId="4">
        <row r="2">
          <cell r="P2">
            <v>44855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P4" t="str">
            <v>407</v>
          </cell>
        </row>
      </sheetData>
      <sheetData sheetId="25"/>
      <sheetData sheetId="26"/>
      <sheetData sheetId="27"/>
      <sheetData sheetId="28"/>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報告【１】"/>
      <sheetName val="報告【２】"/>
      <sheetName val="報告【３】"/>
      <sheetName val="報告【４】"/>
      <sheetName val="報告【５】"/>
      <sheetName val="報告【６】"/>
      <sheetName val="報告書"/>
      <sheetName val="自主項目"/>
      <sheetName val="変更点"/>
    </sheetNames>
    <sheetDataSet>
      <sheetData sheetId="0" refreshError="1"/>
      <sheetData sheetId="1" refreshError="1"/>
      <sheetData sheetId="2" refreshError="1"/>
      <sheetData sheetId="3" refreshError="1"/>
      <sheetData sheetId="4" refreshError="1"/>
      <sheetData sheetId="5">
        <row r="10">
          <cell r="BH10" t="str">
            <v>原油(コンデンセートを除く)</v>
          </cell>
        </row>
        <row r="11">
          <cell r="BH11" t="str">
            <v>原油のうちコンデンセート(NGL)</v>
          </cell>
        </row>
        <row r="12">
          <cell r="BH12" t="str">
            <v>揮発油（ガソリン）</v>
          </cell>
        </row>
        <row r="13">
          <cell r="BH13" t="str">
            <v>ナフサ</v>
          </cell>
        </row>
        <row r="14">
          <cell r="BH14" t="str">
            <v>灯油</v>
          </cell>
        </row>
        <row r="15">
          <cell r="BH15" t="str">
            <v>軽油</v>
          </cell>
        </row>
        <row r="16">
          <cell r="BH16" t="str">
            <v>Ａ重油</v>
          </cell>
        </row>
        <row r="17">
          <cell r="BH17" t="str">
            <v>Ｂ・Ｃ重油</v>
          </cell>
        </row>
        <row r="18">
          <cell r="BH18" t="str">
            <v>石油アスファルト</v>
          </cell>
        </row>
        <row r="19">
          <cell r="BH19" t="str">
            <v>石油コークス</v>
          </cell>
        </row>
        <row r="20">
          <cell r="BH20" t="str">
            <v>液化石油ガス(ＬＰＧ)</v>
          </cell>
        </row>
        <row r="21">
          <cell r="BH21" t="str">
            <v>石油系炭化水素ガス</v>
          </cell>
        </row>
        <row r="22">
          <cell r="BH22" t="str">
            <v>液化天然ガス（ＬＮＧ）</v>
          </cell>
        </row>
        <row r="23">
          <cell r="BH23" t="str">
            <v>その他可燃性天然ガス</v>
          </cell>
        </row>
        <row r="24">
          <cell r="BH24" t="str">
            <v>原料炭</v>
          </cell>
        </row>
        <row r="25">
          <cell r="BH25" t="str">
            <v>一般炭</v>
          </cell>
        </row>
        <row r="26">
          <cell r="BH26" t="str">
            <v>無煙炭</v>
          </cell>
        </row>
        <row r="27">
          <cell r="BH27" t="str">
            <v>石炭コークス</v>
          </cell>
        </row>
        <row r="28">
          <cell r="BH28" t="str">
            <v>コールタール</v>
          </cell>
        </row>
        <row r="29">
          <cell r="BH29" t="str">
            <v>コークス炉ガス</v>
          </cell>
        </row>
        <row r="30">
          <cell r="BH30" t="str">
            <v>高炉ガス</v>
          </cell>
        </row>
        <row r="31">
          <cell r="BH31" t="str">
            <v>転炉ガス</v>
          </cell>
        </row>
        <row r="32">
          <cell r="BH32" t="str">
            <v>都市ガス</v>
          </cell>
        </row>
        <row r="33">
          <cell r="BH33" t="str">
            <v>産業用蒸気</v>
          </cell>
        </row>
        <row r="34">
          <cell r="BH34" t="str">
            <v>産業用以外の蒸気</v>
          </cell>
        </row>
        <row r="35">
          <cell r="BH35" t="str">
            <v>温水</v>
          </cell>
        </row>
        <row r="36">
          <cell r="BH36" t="str">
            <v>冷水</v>
          </cell>
        </row>
        <row r="37">
          <cell r="BH37" t="str">
            <v>昼間買電</v>
          </cell>
        </row>
        <row r="38">
          <cell r="BH38" t="str">
            <v>夜間買電</v>
          </cell>
        </row>
        <row r="39">
          <cell r="BH39" t="str">
            <v>上記以外の買電</v>
          </cell>
        </row>
        <row r="40">
          <cell r="BH40" t="str">
            <v>その他の燃料１</v>
          </cell>
        </row>
        <row r="41">
          <cell r="BH41" t="str">
            <v>その他の燃料２</v>
          </cell>
        </row>
        <row r="42">
          <cell r="BH42" t="str">
            <v>その他の燃料３</v>
          </cell>
        </row>
      </sheetData>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１】"/>
      <sheetName val="報告【２】"/>
      <sheetName val="報告【３】"/>
      <sheetName val="報告【４】"/>
      <sheetName val="報告【５】"/>
      <sheetName val="報告【６】"/>
      <sheetName val="報告【個別票】"/>
      <sheetName val="計画【１】"/>
      <sheetName val="計画【２】"/>
      <sheetName val="計画【３】"/>
      <sheetName val="計画【４】"/>
      <sheetName val="計画【個別票】"/>
      <sheetName val="R4年版変更点"/>
    </sheetNames>
    <sheetDataSet>
      <sheetData sheetId="0">
        <row r="7">
          <cell r="I7" t="str">
            <v/>
          </cell>
        </row>
      </sheetData>
      <sheetData sheetId="1" refreshError="1"/>
      <sheetData sheetId="2"/>
      <sheetData sheetId="3" refreshError="1"/>
      <sheetData sheetId="4">
        <row r="10">
          <cell r="BH10" t="str">
            <v>原油(コンデンセートを除く)</v>
          </cell>
        </row>
        <row r="11">
          <cell r="BH11" t="str">
            <v>原油のうちコンデンセート(NGL)</v>
          </cell>
        </row>
        <row r="12">
          <cell r="BH12" t="str">
            <v>揮発油（ガソリン）</v>
          </cell>
        </row>
        <row r="13">
          <cell r="BH13" t="str">
            <v>ナフサ</v>
          </cell>
        </row>
        <row r="14">
          <cell r="BH14" t="str">
            <v>灯油</v>
          </cell>
        </row>
        <row r="15">
          <cell r="BH15" t="str">
            <v>軽油</v>
          </cell>
        </row>
        <row r="16">
          <cell r="BH16" t="str">
            <v>Ａ重油</v>
          </cell>
        </row>
        <row r="17">
          <cell r="BH17" t="str">
            <v>Ｂ・Ｃ重油</v>
          </cell>
        </row>
        <row r="18">
          <cell r="BH18" t="str">
            <v>石油アスファルト</v>
          </cell>
        </row>
        <row r="19">
          <cell r="BH19" t="str">
            <v>石油コークス</v>
          </cell>
        </row>
        <row r="20">
          <cell r="BH20" t="str">
            <v>液化石油ガス(ＬＰＧ)</v>
          </cell>
        </row>
        <row r="21">
          <cell r="BH21" t="str">
            <v>石油系炭化水素ガス</v>
          </cell>
        </row>
        <row r="22">
          <cell r="BH22" t="str">
            <v>液化天然ガス（ＬＮＧ）</v>
          </cell>
        </row>
        <row r="23">
          <cell r="BH23" t="str">
            <v>その他可燃性天然ガス</v>
          </cell>
        </row>
        <row r="24">
          <cell r="BH24" t="str">
            <v>原料炭</v>
          </cell>
        </row>
        <row r="25">
          <cell r="BH25" t="str">
            <v>一般炭</v>
          </cell>
        </row>
        <row r="26">
          <cell r="BH26" t="str">
            <v>無煙炭</v>
          </cell>
        </row>
        <row r="27">
          <cell r="BH27" t="str">
            <v>石炭コークス</v>
          </cell>
        </row>
        <row r="28">
          <cell r="BH28" t="str">
            <v>コールタール</v>
          </cell>
        </row>
        <row r="29">
          <cell r="BH29" t="str">
            <v>コークス炉ガス</v>
          </cell>
        </row>
        <row r="30">
          <cell r="BH30" t="str">
            <v>高炉ガス</v>
          </cell>
        </row>
        <row r="31">
          <cell r="BH31" t="str">
            <v>転炉ガス</v>
          </cell>
        </row>
        <row r="32">
          <cell r="BH32" t="str">
            <v>都市ガス</v>
          </cell>
        </row>
        <row r="33">
          <cell r="BH33" t="str">
            <v>産業用蒸気</v>
          </cell>
        </row>
        <row r="34">
          <cell r="BH34" t="str">
            <v>産業用以外の蒸気</v>
          </cell>
        </row>
        <row r="35">
          <cell r="BH35" t="str">
            <v>温水</v>
          </cell>
        </row>
        <row r="36">
          <cell r="BH36" t="str">
            <v>冷水</v>
          </cell>
        </row>
        <row r="37">
          <cell r="BH37" t="str">
            <v>昼間買電</v>
          </cell>
        </row>
        <row r="38">
          <cell r="BH38" t="str">
            <v>夜間買電</v>
          </cell>
        </row>
        <row r="39">
          <cell r="BH39" t="str">
            <v>上記以外の買電</v>
          </cell>
        </row>
        <row r="40">
          <cell r="BH40" t="str">
            <v>その他の燃料１</v>
          </cell>
        </row>
        <row r="41">
          <cell r="BH41" t="str">
            <v>その他の燃料２</v>
          </cell>
        </row>
        <row r="42">
          <cell r="BH42" t="str">
            <v>その他の燃料３</v>
          </cell>
        </row>
      </sheetData>
      <sheetData sheetId="5" refreshError="1"/>
      <sheetData sheetId="6" refreshError="1"/>
      <sheetData sheetId="7"/>
      <sheetData sheetId="8"/>
      <sheetData sheetId="9"/>
      <sheetData sheetId="10"/>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5.xml"/><Relationship Id="rId299" Type="http://schemas.openxmlformats.org/officeDocument/2006/relationships/ctrlProp" Target="../ctrlProps/ctrlProp307.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324" Type="http://schemas.openxmlformats.org/officeDocument/2006/relationships/ctrlProp" Target="../ctrlProps/ctrlProp332.xml"/><Relationship Id="rId366" Type="http://schemas.openxmlformats.org/officeDocument/2006/relationships/ctrlProp" Target="../ctrlProps/ctrlProp374.xml"/><Relationship Id="rId170" Type="http://schemas.openxmlformats.org/officeDocument/2006/relationships/ctrlProp" Target="../ctrlProps/ctrlProp178.xml"/><Relationship Id="rId226" Type="http://schemas.openxmlformats.org/officeDocument/2006/relationships/ctrlProp" Target="../ctrlProps/ctrlProp234.xml"/><Relationship Id="rId433" Type="http://schemas.openxmlformats.org/officeDocument/2006/relationships/ctrlProp" Target="../ctrlProps/ctrlProp441.xml"/><Relationship Id="rId268" Type="http://schemas.openxmlformats.org/officeDocument/2006/relationships/ctrlProp" Target="../ctrlProps/ctrlProp276.xml"/><Relationship Id="rId32" Type="http://schemas.openxmlformats.org/officeDocument/2006/relationships/ctrlProp" Target="../ctrlProps/ctrlProp40.xml"/><Relationship Id="rId74" Type="http://schemas.openxmlformats.org/officeDocument/2006/relationships/ctrlProp" Target="../ctrlProps/ctrlProp82.xml"/><Relationship Id="rId128" Type="http://schemas.openxmlformats.org/officeDocument/2006/relationships/ctrlProp" Target="../ctrlProps/ctrlProp136.xml"/><Relationship Id="rId335" Type="http://schemas.openxmlformats.org/officeDocument/2006/relationships/ctrlProp" Target="../ctrlProps/ctrlProp343.xml"/><Relationship Id="rId377" Type="http://schemas.openxmlformats.org/officeDocument/2006/relationships/ctrlProp" Target="../ctrlProps/ctrlProp385.xml"/><Relationship Id="rId5" Type="http://schemas.openxmlformats.org/officeDocument/2006/relationships/ctrlProp" Target="../ctrlProps/ctrlProp13.xml"/><Relationship Id="rId181" Type="http://schemas.openxmlformats.org/officeDocument/2006/relationships/ctrlProp" Target="../ctrlProps/ctrlProp189.xml"/><Relationship Id="rId237" Type="http://schemas.openxmlformats.org/officeDocument/2006/relationships/ctrlProp" Target="../ctrlProps/ctrlProp245.xml"/><Relationship Id="rId402" Type="http://schemas.openxmlformats.org/officeDocument/2006/relationships/ctrlProp" Target="../ctrlProps/ctrlProp410.xml"/><Relationship Id="rId279" Type="http://schemas.openxmlformats.org/officeDocument/2006/relationships/ctrlProp" Target="../ctrlProps/ctrlProp287.xml"/><Relationship Id="rId444" Type="http://schemas.openxmlformats.org/officeDocument/2006/relationships/ctrlProp" Target="../ctrlProps/ctrlProp452.xml"/><Relationship Id="rId43" Type="http://schemas.openxmlformats.org/officeDocument/2006/relationships/ctrlProp" Target="../ctrlProps/ctrlProp51.xml"/><Relationship Id="rId139" Type="http://schemas.openxmlformats.org/officeDocument/2006/relationships/ctrlProp" Target="../ctrlProps/ctrlProp147.xml"/><Relationship Id="rId290" Type="http://schemas.openxmlformats.org/officeDocument/2006/relationships/ctrlProp" Target="../ctrlProps/ctrlProp298.xml"/><Relationship Id="rId304" Type="http://schemas.openxmlformats.org/officeDocument/2006/relationships/ctrlProp" Target="../ctrlProps/ctrlProp312.xml"/><Relationship Id="rId346" Type="http://schemas.openxmlformats.org/officeDocument/2006/relationships/ctrlProp" Target="../ctrlProps/ctrlProp354.xml"/><Relationship Id="rId388" Type="http://schemas.openxmlformats.org/officeDocument/2006/relationships/ctrlProp" Target="../ctrlProps/ctrlProp396.xml"/><Relationship Id="rId85" Type="http://schemas.openxmlformats.org/officeDocument/2006/relationships/ctrlProp" Target="../ctrlProps/ctrlProp93.xml"/><Relationship Id="rId150" Type="http://schemas.openxmlformats.org/officeDocument/2006/relationships/ctrlProp" Target="../ctrlProps/ctrlProp158.xml"/><Relationship Id="rId192" Type="http://schemas.openxmlformats.org/officeDocument/2006/relationships/ctrlProp" Target="../ctrlProps/ctrlProp200.xml"/><Relationship Id="rId206" Type="http://schemas.openxmlformats.org/officeDocument/2006/relationships/ctrlProp" Target="../ctrlProps/ctrlProp214.xml"/><Relationship Id="rId413" Type="http://schemas.openxmlformats.org/officeDocument/2006/relationships/ctrlProp" Target="../ctrlProps/ctrlProp421.xml"/><Relationship Id="rId248" Type="http://schemas.openxmlformats.org/officeDocument/2006/relationships/ctrlProp" Target="../ctrlProps/ctrlProp256.xml"/><Relationship Id="rId455" Type="http://schemas.openxmlformats.org/officeDocument/2006/relationships/ctrlProp" Target="../ctrlProps/ctrlProp463.xml"/><Relationship Id="rId12" Type="http://schemas.openxmlformats.org/officeDocument/2006/relationships/ctrlProp" Target="../ctrlProps/ctrlProp20.xml"/><Relationship Id="rId108" Type="http://schemas.openxmlformats.org/officeDocument/2006/relationships/ctrlProp" Target="../ctrlProps/ctrlProp116.xml"/><Relationship Id="rId315" Type="http://schemas.openxmlformats.org/officeDocument/2006/relationships/ctrlProp" Target="../ctrlProps/ctrlProp323.xml"/><Relationship Id="rId357" Type="http://schemas.openxmlformats.org/officeDocument/2006/relationships/ctrlProp" Target="../ctrlProps/ctrlProp365.xml"/><Relationship Id="rId54" Type="http://schemas.openxmlformats.org/officeDocument/2006/relationships/ctrlProp" Target="../ctrlProps/ctrlProp62.xml"/><Relationship Id="rId96" Type="http://schemas.openxmlformats.org/officeDocument/2006/relationships/ctrlProp" Target="../ctrlProps/ctrlProp104.xml"/><Relationship Id="rId161" Type="http://schemas.openxmlformats.org/officeDocument/2006/relationships/ctrlProp" Target="../ctrlProps/ctrlProp169.xml"/><Relationship Id="rId217" Type="http://schemas.openxmlformats.org/officeDocument/2006/relationships/ctrlProp" Target="../ctrlProps/ctrlProp225.xml"/><Relationship Id="rId399" Type="http://schemas.openxmlformats.org/officeDocument/2006/relationships/ctrlProp" Target="../ctrlProps/ctrlProp407.xml"/><Relationship Id="rId259" Type="http://schemas.openxmlformats.org/officeDocument/2006/relationships/ctrlProp" Target="../ctrlProps/ctrlProp267.xml"/><Relationship Id="rId424" Type="http://schemas.openxmlformats.org/officeDocument/2006/relationships/ctrlProp" Target="../ctrlProps/ctrlProp432.xml"/><Relationship Id="rId23" Type="http://schemas.openxmlformats.org/officeDocument/2006/relationships/ctrlProp" Target="../ctrlProps/ctrlProp31.xml"/><Relationship Id="rId119" Type="http://schemas.openxmlformats.org/officeDocument/2006/relationships/ctrlProp" Target="../ctrlProps/ctrlProp127.xml"/><Relationship Id="rId270" Type="http://schemas.openxmlformats.org/officeDocument/2006/relationships/ctrlProp" Target="../ctrlProps/ctrlProp278.xml"/><Relationship Id="rId326" Type="http://schemas.openxmlformats.org/officeDocument/2006/relationships/ctrlProp" Target="../ctrlProps/ctrlProp334.xml"/><Relationship Id="rId65" Type="http://schemas.openxmlformats.org/officeDocument/2006/relationships/ctrlProp" Target="../ctrlProps/ctrlProp73.xml"/><Relationship Id="rId130" Type="http://schemas.openxmlformats.org/officeDocument/2006/relationships/ctrlProp" Target="../ctrlProps/ctrlProp138.xml"/><Relationship Id="rId368" Type="http://schemas.openxmlformats.org/officeDocument/2006/relationships/ctrlProp" Target="../ctrlProps/ctrlProp376.xml"/><Relationship Id="rId172" Type="http://schemas.openxmlformats.org/officeDocument/2006/relationships/ctrlProp" Target="../ctrlProps/ctrlProp180.xml"/><Relationship Id="rId228" Type="http://schemas.openxmlformats.org/officeDocument/2006/relationships/ctrlProp" Target="../ctrlProps/ctrlProp236.xml"/><Relationship Id="rId435" Type="http://schemas.openxmlformats.org/officeDocument/2006/relationships/ctrlProp" Target="../ctrlProps/ctrlProp443.xml"/><Relationship Id="rId281" Type="http://schemas.openxmlformats.org/officeDocument/2006/relationships/ctrlProp" Target="../ctrlProps/ctrlProp289.xml"/><Relationship Id="rId337" Type="http://schemas.openxmlformats.org/officeDocument/2006/relationships/ctrlProp" Target="../ctrlProps/ctrlProp345.xml"/><Relationship Id="rId34" Type="http://schemas.openxmlformats.org/officeDocument/2006/relationships/ctrlProp" Target="../ctrlProps/ctrlProp42.xml"/><Relationship Id="rId76" Type="http://schemas.openxmlformats.org/officeDocument/2006/relationships/ctrlProp" Target="../ctrlProps/ctrlProp84.xml"/><Relationship Id="rId141" Type="http://schemas.openxmlformats.org/officeDocument/2006/relationships/ctrlProp" Target="../ctrlProps/ctrlProp149.xml"/><Relationship Id="rId379" Type="http://schemas.openxmlformats.org/officeDocument/2006/relationships/ctrlProp" Target="../ctrlProps/ctrlProp387.xml"/><Relationship Id="rId7" Type="http://schemas.openxmlformats.org/officeDocument/2006/relationships/ctrlProp" Target="../ctrlProps/ctrlProp15.xml"/><Relationship Id="rId183" Type="http://schemas.openxmlformats.org/officeDocument/2006/relationships/ctrlProp" Target="../ctrlProps/ctrlProp191.xml"/><Relationship Id="rId239" Type="http://schemas.openxmlformats.org/officeDocument/2006/relationships/ctrlProp" Target="../ctrlProps/ctrlProp247.xml"/><Relationship Id="rId390" Type="http://schemas.openxmlformats.org/officeDocument/2006/relationships/ctrlProp" Target="../ctrlProps/ctrlProp398.xml"/><Relationship Id="rId404" Type="http://schemas.openxmlformats.org/officeDocument/2006/relationships/ctrlProp" Target="../ctrlProps/ctrlProp412.xml"/><Relationship Id="rId446" Type="http://schemas.openxmlformats.org/officeDocument/2006/relationships/ctrlProp" Target="../ctrlProps/ctrlProp454.xml"/><Relationship Id="rId250" Type="http://schemas.openxmlformats.org/officeDocument/2006/relationships/ctrlProp" Target="../ctrlProps/ctrlProp258.xml"/><Relationship Id="rId292" Type="http://schemas.openxmlformats.org/officeDocument/2006/relationships/ctrlProp" Target="../ctrlProps/ctrlProp300.xml"/><Relationship Id="rId306" Type="http://schemas.openxmlformats.org/officeDocument/2006/relationships/ctrlProp" Target="../ctrlProps/ctrlProp314.xml"/><Relationship Id="rId45" Type="http://schemas.openxmlformats.org/officeDocument/2006/relationships/ctrlProp" Target="../ctrlProps/ctrlProp53.xml"/><Relationship Id="rId87" Type="http://schemas.openxmlformats.org/officeDocument/2006/relationships/ctrlProp" Target="../ctrlProps/ctrlProp95.xml"/><Relationship Id="rId110" Type="http://schemas.openxmlformats.org/officeDocument/2006/relationships/ctrlProp" Target="../ctrlProps/ctrlProp118.xml"/><Relationship Id="rId348" Type="http://schemas.openxmlformats.org/officeDocument/2006/relationships/ctrlProp" Target="../ctrlProps/ctrlProp356.xml"/><Relationship Id="rId152" Type="http://schemas.openxmlformats.org/officeDocument/2006/relationships/ctrlProp" Target="../ctrlProps/ctrlProp160.xml"/><Relationship Id="rId194" Type="http://schemas.openxmlformats.org/officeDocument/2006/relationships/ctrlProp" Target="../ctrlProps/ctrlProp202.xml"/><Relationship Id="rId208" Type="http://schemas.openxmlformats.org/officeDocument/2006/relationships/ctrlProp" Target="../ctrlProps/ctrlProp216.xml"/><Relationship Id="rId415" Type="http://schemas.openxmlformats.org/officeDocument/2006/relationships/ctrlProp" Target="../ctrlProps/ctrlProp423.xml"/><Relationship Id="rId261" Type="http://schemas.openxmlformats.org/officeDocument/2006/relationships/ctrlProp" Target="../ctrlProps/ctrlProp269.xml"/><Relationship Id="rId14" Type="http://schemas.openxmlformats.org/officeDocument/2006/relationships/ctrlProp" Target="../ctrlProps/ctrlProp22.xml"/><Relationship Id="rId56" Type="http://schemas.openxmlformats.org/officeDocument/2006/relationships/ctrlProp" Target="../ctrlProps/ctrlProp64.xml"/><Relationship Id="rId317" Type="http://schemas.openxmlformats.org/officeDocument/2006/relationships/ctrlProp" Target="../ctrlProps/ctrlProp325.xml"/><Relationship Id="rId359" Type="http://schemas.openxmlformats.org/officeDocument/2006/relationships/ctrlProp" Target="../ctrlProps/ctrlProp367.xml"/><Relationship Id="rId98" Type="http://schemas.openxmlformats.org/officeDocument/2006/relationships/ctrlProp" Target="../ctrlProps/ctrlProp106.xml"/><Relationship Id="rId121" Type="http://schemas.openxmlformats.org/officeDocument/2006/relationships/ctrlProp" Target="../ctrlProps/ctrlProp129.xml"/><Relationship Id="rId163" Type="http://schemas.openxmlformats.org/officeDocument/2006/relationships/ctrlProp" Target="../ctrlProps/ctrlProp171.xml"/><Relationship Id="rId219" Type="http://schemas.openxmlformats.org/officeDocument/2006/relationships/ctrlProp" Target="../ctrlProps/ctrlProp227.xml"/><Relationship Id="rId370" Type="http://schemas.openxmlformats.org/officeDocument/2006/relationships/ctrlProp" Target="../ctrlProps/ctrlProp378.xml"/><Relationship Id="rId426" Type="http://schemas.openxmlformats.org/officeDocument/2006/relationships/ctrlProp" Target="../ctrlProps/ctrlProp434.xml"/><Relationship Id="rId230" Type="http://schemas.openxmlformats.org/officeDocument/2006/relationships/ctrlProp" Target="../ctrlProps/ctrlProp238.xml"/><Relationship Id="rId25" Type="http://schemas.openxmlformats.org/officeDocument/2006/relationships/ctrlProp" Target="../ctrlProps/ctrlProp33.xml"/><Relationship Id="rId67" Type="http://schemas.openxmlformats.org/officeDocument/2006/relationships/ctrlProp" Target="../ctrlProps/ctrlProp75.xml"/><Relationship Id="rId272" Type="http://schemas.openxmlformats.org/officeDocument/2006/relationships/ctrlProp" Target="../ctrlProps/ctrlProp280.xml"/><Relationship Id="rId328" Type="http://schemas.openxmlformats.org/officeDocument/2006/relationships/ctrlProp" Target="../ctrlProps/ctrlProp336.xml"/><Relationship Id="rId132" Type="http://schemas.openxmlformats.org/officeDocument/2006/relationships/ctrlProp" Target="../ctrlProps/ctrlProp140.xml"/><Relationship Id="rId174" Type="http://schemas.openxmlformats.org/officeDocument/2006/relationships/ctrlProp" Target="../ctrlProps/ctrlProp182.xml"/><Relationship Id="rId381" Type="http://schemas.openxmlformats.org/officeDocument/2006/relationships/ctrlProp" Target="../ctrlProps/ctrlProp389.xml"/><Relationship Id="rId241" Type="http://schemas.openxmlformats.org/officeDocument/2006/relationships/ctrlProp" Target="../ctrlProps/ctrlProp249.xml"/><Relationship Id="rId437" Type="http://schemas.openxmlformats.org/officeDocument/2006/relationships/ctrlProp" Target="../ctrlProps/ctrlProp445.xml"/><Relationship Id="rId36" Type="http://schemas.openxmlformats.org/officeDocument/2006/relationships/ctrlProp" Target="../ctrlProps/ctrlProp44.xml"/><Relationship Id="rId283" Type="http://schemas.openxmlformats.org/officeDocument/2006/relationships/ctrlProp" Target="../ctrlProps/ctrlProp291.xml"/><Relationship Id="rId339" Type="http://schemas.openxmlformats.org/officeDocument/2006/relationships/ctrlProp" Target="../ctrlProps/ctrlProp347.xml"/><Relationship Id="rId78" Type="http://schemas.openxmlformats.org/officeDocument/2006/relationships/ctrlProp" Target="../ctrlProps/ctrlProp86.xml"/><Relationship Id="rId101" Type="http://schemas.openxmlformats.org/officeDocument/2006/relationships/ctrlProp" Target="../ctrlProps/ctrlProp109.xml"/><Relationship Id="rId143" Type="http://schemas.openxmlformats.org/officeDocument/2006/relationships/ctrlProp" Target="../ctrlProps/ctrlProp151.xml"/><Relationship Id="rId185" Type="http://schemas.openxmlformats.org/officeDocument/2006/relationships/ctrlProp" Target="../ctrlProps/ctrlProp193.xml"/><Relationship Id="rId350" Type="http://schemas.openxmlformats.org/officeDocument/2006/relationships/ctrlProp" Target="../ctrlProps/ctrlProp358.xml"/><Relationship Id="rId406" Type="http://schemas.openxmlformats.org/officeDocument/2006/relationships/ctrlProp" Target="../ctrlProps/ctrlProp414.xml"/><Relationship Id="rId9" Type="http://schemas.openxmlformats.org/officeDocument/2006/relationships/ctrlProp" Target="../ctrlProps/ctrlProp17.xml"/><Relationship Id="rId210" Type="http://schemas.openxmlformats.org/officeDocument/2006/relationships/ctrlProp" Target="../ctrlProps/ctrlProp218.xml"/><Relationship Id="rId392" Type="http://schemas.openxmlformats.org/officeDocument/2006/relationships/ctrlProp" Target="../ctrlProps/ctrlProp400.xml"/><Relationship Id="rId448" Type="http://schemas.openxmlformats.org/officeDocument/2006/relationships/ctrlProp" Target="../ctrlProps/ctrlProp456.xml"/><Relationship Id="rId252" Type="http://schemas.openxmlformats.org/officeDocument/2006/relationships/ctrlProp" Target="../ctrlProps/ctrlProp260.xml"/><Relationship Id="rId294" Type="http://schemas.openxmlformats.org/officeDocument/2006/relationships/ctrlProp" Target="../ctrlProps/ctrlProp302.xml"/><Relationship Id="rId308" Type="http://schemas.openxmlformats.org/officeDocument/2006/relationships/ctrlProp" Target="../ctrlProps/ctrlProp316.xml"/><Relationship Id="rId47" Type="http://schemas.openxmlformats.org/officeDocument/2006/relationships/ctrlProp" Target="../ctrlProps/ctrlProp55.xml"/><Relationship Id="rId89" Type="http://schemas.openxmlformats.org/officeDocument/2006/relationships/ctrlProp" Target="../ctrlProps/ctrlProp97.xml"/><Relationship Id="rId112" Type="http://schemas.openxmlformats.org/officeDocument/2006/relationships/ctrlProp" Target="../ctrlProps/ctrlProp120.xml"/><Relationship Id="rId154" Type="http://schemas.openxmlformats.org/officeDocument/2006/relationships/ctrlProp" Target="../ctrlProps/ctrlProp162.xml"/><Relationship Id="rId361" Type="http://schemas.openxmlformats.org/officeDocument/2006/relationships/ctrlProp" Target="../ctrlProps/ctrlProp369.xml"/><Relationship Id="rId196" Type="http://schemas.openxmlformats.org/officeDocument/2006/relationships/ctrlProp" Target="../ctrlProps/ctrlProp204.xml"/><Relationship Id="rId417" Type="http://schemas.openxmlformats.org/officeDocument/2006/relationships/ctrlProp" Target="../ctrlProps/ctrlProp425.xml"/><Relationship Id="rId16" Type="http://schemas.openxmlformats.org/officeDocument/2006/relationships/ctrlProp" Target="../ctrlProps/ctrlProp24.xml"/><Relationship Id="rId221" Type="http://schemas.openxmlformats.org/officeDocument/2006/relationships/ctrlProp" Target="../ctrlProps/ctrlProp229.xml"/><Relationship Id="rId263" Type="http://schemas.openxmlformats.org/officeDocument/2006/relationships/ctrlProp" Target="../ctrlProps/ctrlProp271.xml"/><Relationship Id="rId319" Type="http://schemas.openxmlformats.org/officeDocument/2006/relationships/ctrlProp" Target="../ctrlProps/ctrlProp327.xml"/><Relationship Id="rId58" Type="http://schemas.openxmlformats.org/officeDocument/2006/relationships/ctrlProp" Target="../ctrlProps/ctrlProp66.xml"/><Relationship Id="rId123" Type="http://schemas.openxmlformats.org/officeDocument/2006/relationships/ctrlProp" Target="../ctrlProps/ctrlProp131.xml"/><Relationship Id="rId330" Type="http://schemas.openxmlformats.org/officeDocument/2006/relationships/ctrlProp" Target="../ctrlProps/ctrlProp338.xml"/><Relationship Id="rId165" Type="http://schemas.openxmlformats.org/officeDocument/2006/relationships/ctrlProp" Target="../ctrlProps/ctrlProp173.xml"/><Relationship Id="rId372" Type="http://schemas.openxmlformats.org/officeDocument/2006/relationships/ctrlProp" Target="../ctrlProps/ctrlProp380.xml"/><Relationship Id="rId428" Type="http://schemas.openxmlformats.org/officeDocument/2006/relationships/ctrlProp" Target="../ctrlProps/ctrlProp436.xml"/><Relationship Id="rId232" Type="http://schemas.openxmlformats.org/officeDocument/2006/relationships/ctrlProp" Target="../ctrlProps/ctrlProp240.xml"/><Relationship Id="rId274" Type="http://schemas.openxmlformats.org/officeDocument/2006/relationships/ctrlProp" Target="../ctrlProps/ctrlProp282.xml"/><Relationship Id="rId27" Type="http://schemas.openxmlformats.org/officeDocument/2006/relationships/ctrlProp" Target="../ctrlProps/ctrlProp35.xml"/><Relationship Id="rId69" Type="http://schemas.openxmlformats.org/officeDocument/2006/relationships/ctrlProp" Target="../ctrlProps/ctrlProp77.xml"/><Relationship Id="rId134" Type="http://schemas.openxmlformats.org/officeDocument/2006/relationships/ctrlProp" Target="../ctrlProps/ctrlProp142.xml"/><Relationship Id="rId80" Type="http://schemas.openxmlformats.org/officeDocument/2006/relationships/ctrlProp" Target="../ctrlProps/ctrlProp88.xml"/><Relationship Id="rId176" Type="http://schemas.openxmlformats.org/officeDocument/2006/relationships/ctrlProp" Target="../ctrlProps/ctrlProp184.xml"/><Relationship Id="rId341" Type="http://schemas.openxmlformats.org/officeDocument/2006/relationships/ctrlProp" Target="../ctrlProps/ctrlProp349.xml"/><Relationship Id="rId383" Type="http://schemas.openxmlformats.org/officeDocument/2006/relationships/ctrlProp" Target="../ctrlProps/ctrlProp391.xml"/><Relationship Id="rId439" Type="http://schemas.openxmlformats.org/officeDocument/2006/relationships/ctrlProp" Target="../ctrlProps/ctrlProp447.xml"/><Relationship Id="rId201" Type="http://schemas.openxmlformats.org/officeDocument/2006/relationships/ctrlProp" Target="../ctrlProps/ctrlProp209.xml"/><Relationship Id="rId243" Type="http://schemas.openxmlformats.org/officeDocument/2006/relationships/ctrlProp" Target="../ctrlProps/ctrlProp251.xml"/><Relationship Id="rId285" Type="http://schemas.openxmlformats.org/officeDocument/2006/relationships/ctrlProp" Target="../ctrlProps/ctrlProp293.xml"/><Relationship Id="rId450" Type="http://schemas.openxmlformats.org/officeDocument/2006/relationships/ctrlProp" Target="../ctrlProps/ctrlProp458.xml"/><Relationship Id="rId38" Type="http://schemas.openxmlformats.org/officeDocument/2006/relationships/ctrlProp" Target="../ctrlProps/ctrlProp46.xml"/><Relationship Id="rId103" Type="http://schemas.openxmlformats.org/officeDocument/2006/relationships/ctrlProp" Target="../ctrlProps/ctrlProp111.xml"/><Relationship Id="rId310" Type="http://schemas.openxmlformats.org/officeDocument/2006/relationships/ctrlProp" Target="../ctrlProps/ctrlProp318.xml"/><Relationship Id="rId91" Type="http://schemas.openxmlformats.org/officeDocument/2006/relationships/ctrlProp" Target="../ctrlProps/ctrlProp99.xml"/><Relationship Id="rId145" Type="http://schemas.openxmlformats.org/officeDocument/2006/relationships/ctrlProp" Target="../ctrlProps/ctrlProp153.xml"/><Relationship Id="rId187" Type="http://schemas.openxmlformats.org/officeDocument/2006/relationships/ctrlProp" Target="../ctrlProps/ctrlProp195.xml"/><Relationship Id="rId352" Type="http://schemas.openxmlformats.org/officeDocument/2006/relationships/ctrlProp" Target="../ctrlProps/ctrlProp360.xml"/><Relationship Id="rId394" Type="http://schemas.openxmlformats.org/officeDocument/2006/relationships/ctrlProp" Target="../ctrlProps/ctrlProp402.xml"/><Relationship Id="rId408" Type="http://schemas.openxmlformats.org/officeDocument/2006/relationships/ctrlProp" Target="../ctrlProps/ctrlProp416.xml"/><Relationship Id="rId212" Type="http://schemas.openxmlformats.org/officeDocument/2006/relationships/ctrlProp" Target="../ctrlProps/ctrlProp220.xml"/><Relationship Id="rId254" Type="http://schemas.openxmlformats.org/officeDocument/2006/relationships/ctrlProp" Target="../ctrlProps/ctrlProp262.xml"/><Relationship Id="rId49" Type="http://schemas.openxmlformats.org/officeDocument/2006/relationships/ctrlProp" Target="../ctrlProps/ctrlProp57.xml"/><Relationship Id="rId114" Type="http://schemas.openxmlformats.org/officeDocument/2006/relationships/ctrlProp" Target="../ctrlProps/ctrlProp122.xml"/><Relationship Id="rId296" Type="http://schemas.openxmlformats.org/officeDocument/2006/relationships/ctrlProp" Target="../ctrlProps/ctrlProp304.xml"/><Relationship Id="rId60" Type="http://schemas.openxmlformats.org/officeDocument/2006/relationships/ctrlProp" Target="../ctrlProps/ctrlProp68.xml"/><Relationship Id="rId156" Type="http://schemas.openxmlformats.org/officeDocument/2006/relationships/ctrlProp" Target="../ctrlProps/ctrlProp164.xml"/><Relationship Id="rId198" Type="http://schemas.openxmlformats.org/officeDocument/2006/relationships/ctrlProp" Target="../ctrlProps/ctrlProp206.xml"/><Relationship Id="rId321" Type="http://schemas.openxmlformats.org/officeDocument/2006/relationships/ctrlProp" Target="../ctrlProps/ctrlProp329.xml"/><Relationship Id="rId363" Type="http://schemas.openxmlformats.org/officeDocument/2006/relationships/ctrlProp" Target="../ctrlProps/ctrlProp371.xml"/><Relationship Id="rId419" Type="http://schemas.openxmlformats.org/officeDocument/2006/relationships/ctrlProp" Target="../ctrlProps/ctrlProp427.xml"/><Relationship Id="rId223" Type="http://schemas.openxmlformats.org/officeDocument/2006/relationships/ctrlProp" Target="../ctrlProps/ctrlProp231.xml"/><Relationship Id="rId430" Type="http://schemas.openxmlformats.org/officeDocument/2006/relationships/ctrlProp" Target="../ctrlProps/ctrlProp438.xml"/><Relationship Id="rId18" Type="http://schemas.openxmlformats.org/officeDocument/2006/relationships/ctrlProp" Target="../ctrlProps/ctrlProp26.xml"/><Relationship Id="rId265" Type="http://schemas.openxmlformats.org/officeDocument/2006/relationships/ctrlProp" Target="../ctrlProps/ctrlProp273.xml"/><Relationship Id="rId125" Type="http://schemas.openxmlformats.org/officeDocument/2006/relationships/ctrlProp" Target="../ctrlProps/ctrlProp133.xml"/><Relationship Id="rId167" Type="http://schemas.openxmlformats.org/officeDocument/2006/relationships/ctrlProp" Target="../ctrlProps/ctrlProp175.xml"/><Relationship Id="rId332" Type="http://schemas.openxmlformats.org/officeDocument/2006/relationships/ctrlProp" Target="../ctrlProps/ctrlProp340.xml"/><Relationship Id="rId374" Type="http://schemas.openxmlformats.org/officeDocument/2006/relationships/ctrlProp" Target="../ctrlProps/ctrlProp382.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34" Type="http://schemas.openxmlformats.org/officeDocument/2006/relationships/ctrlProp" Target="../ctrlProps/ctrlProp242.xml"/><Relationship Id="rId420" Type="http://schemas.openxmlformats.org/officeDocument/2006/relationships/ctrlProp" Target="../ctrlProps/ctrlProp428.xml"/><Relationship Id="rId2" Type="http://schemas.openxmlformats.org/officeDocument/2006/relationships/drawing" Target="../drawings/drawing5.xml"/><Relationship Id="rId29" Type="http://schemas.openxmlformats.org/officeDocument/2006/relationships/ctrlProp" Target="../ctrlProps/ctrlProp37.xml"/><Relationship Id="rId255" Type="http://schemas.openxmlformats.org/officeDocument/2006/relationships/ctrlProp" Target="../ctrlProps/ctrlProp263.xml"/><Relationship Id="rId276" Type="http://schemas.openxmlformats.org/officeDocument/2006/relationships/ctrlProp" Target="../ctrlProps/ctrlProp284.xml"/><Relationship Id="rId297" Type="http://schemas.openxmlformats.org/officeDocument/2006/relationships/ctrlProp" Target="../ctrlProps/ctrlProp305.xml"/><Relationship Id="rId441" Type="http://schemas.openxmlformats.org/officeDocument/2006/relationships/ctrlProp" Target="../ctrlProps/ctrlProp449.xml"/><Relationship Id="rId40" Type="http://schemas.openxmlformats.org/officeDocument/2006/relationships/ctrlProp" Target="../ctrlProps/ctrlProp48.xml"/><Relationship Id="rId115" Type="http://schemas.openxmlformats.org/officeDocument/2006/relationships/ctrlProp" Target="../ctrlProps/ctrlProp123.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301" Type="http://schemas.openxmlformats.org/officeDocument/2006/relationships/ctrlProp" Target="../ctrlProps/ctrlProp309.xml"/><Relationship Id="rId322" Type="http://schemas.openxmlformats.org/officeDocument/2006/relationships/ctrlProp" Target="../ctrlProps/ctrlProp330.xml"/><Relationship Id="rId343" Type="http://schemas.openxmlformats.org/officeDocument/2006/relationships/ctrlProp" Target="../ctrlProps/ctrlProp351.xml"/><Relationship Id="rId364" Type="http://schemas.openxmlformats.org/officeDocument/2006/relationships/ctrlProp" Target="../ctrlProps/ctrlProp372.xml"/><Relationship Id="rId61" Type="http://schemas.openxmlformats.org/officeDocument/2006/relationships/ctrlProp" Target="../ctrlProps/ctrlProp69.xml"/><Relationship Id="rId82" Type="http://schemas.openxmlformats.org/officeDocument/2006/relationships/ctrlProp" Target="../ctrlProps/ctrlProp90.xml"/><Relationship Id="rId199" Type="http://schemas.openxmlformats.org/officeDocument/2006/relationships/ctrlProp" Target="../ctrlProps/ctrlProp207.xml"/><Relationship Id="rId203" Type="http://schemas.openxmlformats.org/officeDocument/2006/relationships/ctrlProp" Target="../ctrlProps/ctrlProp211.xml"/><Relationship Id="rId385" Type="http://schemas.openxmlformats.org/officeDocument/2006/relationships/ctrlProp" Target="../ctrlProps/ctrlProp393.xml"/><Relationship Id="rId19" Type="http://schemas.openxmlformats.org/officeDocument/2006/relationships/ctrlProp" Target="../ctrlProps/ctrlProp27.xml"/><Relationship Id="rId224" Type="http://schemas.openxmlformats.org/officeDocument/2006/relationships/ctrlProp" Target="../ctrlProps/ctrlProp232.xml"/><Relationship Id="rId245" Type="http://schemas.openxmlformats.org/officeDocument/2006/relationships/ctrlProp" Target="../ctrlProps/ctrlProp253.xml"/><Relationship Id="rId266" Type="http://schemas.openxmlformats.org/officeDocument/2006/relationships/ctrlProp" Target="../ctrlProps/ctrlProp274.xml"/><Relationship Id="rId287" Type="http://schemas.openxmlformats.org/officeDocument/2006/relationships/ctrlProp" Target="../ctrlProps/ctrlProp295.xml"/><Relationship Id="rId410" Type="http://schemas.openxmlformats.org/officeDocument/2006/relationships/ctrlProp" Target="../ctrlProps/ctrlProp418.xml"/><Relationship Id="rId431" Type="http://schemas.openxmlformats.org/officeDocument/2006/relationships/ctrlProp" Target="../ctrlProps/ctrlProp439.xml"/><Relationship Id="rId452" Type="http://schemas.openxmlformats.org/officeDocument/2006/relationships/ctrlProp" Target="../ctrlProps/ctrlProp460.xml"/><Relationship Id="rId30" Type="http://schemas.openxmlformats.org/officeDocument/2006/relationships/ctrlProp" Target="../ctrlProps/ctrlProp3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312" Type="http://schemas.openxmlformats.org/officeDocument/2006/relationships/ctrlProp" Target="../ctrlProps/ctrlProp320.xml"/><Relationship Id="rId333" Type="http://schemas.openxmlformats.org/officeDocument/2006/relationships/ctrlProp" Target="../ctrlProps/ctrlProp341.xml"/><Relationship Id="rId354" Type="http://schemas.openxmlformats.org/officeDocument/2006/relationships/ctrlProp" Target="../ctrlProps/ctrlProp362.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189" Type="http://schemas.openxmlformats.org/officeDocument/2006/relationships/ctrlProp" Target="../ctrlProps/ctrlProp197.xml"/><Relationship Id="rId375" Type="http://schemas.openxmlformats.org/officeDocument/2006/relationships/ctrlProp" Target="../ctrlProps/ctrlProp383.xml"/><Relationship Id="rId396" Type="http://schemas.openxmlformats.org/officeDocument/2006/relationships/ctrlProp" Target="../ctrlProps/ctrlProp404.xml"/><Relationship Id="rId3" Type="http://schemas.openxmlformats.org/officeDocument/2006/relationships/vmlDrawing" Target="../drawings/vmlDrawing4.vml"/><Relationship Id="rId214" Type="http://schemas.openxmlformats.org/officeDocument/2006/relationships/ctrlProp" Target="../ctrlProps/ctrlProp222.xml"/><Relationship Id="rId235" Type="http://schemas.openxmlformats.org/officeDocument/2006/relationships/ctrlProp" Target="../ctrlProps/ctrlProp243.xml"/><Relationship Id="rId256" Type="http://schemas.openxmlformats.org/officeDocument/2006/relationships/ctrlProp" Target="../ctrlProps/ctrlProp264.xml"/><Relationship Id="rId277" Type="http://schemas.openxmlformats.org/officeDocument/2006/relationships/ctrlProp" Target="../ctrlProps/ctrlProp285.xml"/><Relationship Id="rId298" Type="http://schemas.openxmlformats.org/officeDocument/2006/relationships/ctrlProp" Target="../ctrlProps/ctrlProp306.xml"/><Relationship Id="rId400" Type="http://schemas.openxmlformats.org/officeDocument/2006/relationships/ctrlProp" Target="../ctrlProps/ctrlProp408.xml"/><Relationship Id="rId421" Type="http://schemas.openxmlformats.org/officeDocument/2006/relationships/ctrlProp" Target="../ctrlProps/ctrlProp429.xml"/><Relationship Id="rId442" Type="http://schemas.openxmlformats.org/officeDocument/2006/relationships/ctrlProp" Target="../ctrlProps/ctrlProp450.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302" Type="http://schemas.openxmlformats.org/officeDocument/2006/relationships/ctrlProp" Target="../ctrlProps/ctrlProp310.xml"/><Relationship Id="rId323" Type="http://schemas.openxmlformats.org/officeDocument/2006/relationships/ctrlProp" Target="../ctrlProps/ctrlProp331.xml"/><Relationship Id="rId344" Type="http://schemas.openxmlformats.org/officeDocument/2006/relationships/ctrlProp" Target="../ctrlProps/ctrlProp352.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179" Type="http://schemas.openxmlformats.org/officeDocument/2006/relationships/ctrlProp" Target="../ctrlProps/ctrlProp187.xml"/><Relationship Id="rId365" Type="http://schemas.openxmlformats.org/officeDocument/2006/relationships/ctrlProp" Target="../ctrlProps/ctrlProp373.xml"/><Relationship Id="rId386" Type="http://schemas.openxmlformats.org/officeDocument/2006/relationships/ctrlProp" Target="../ctrlProps/ctrlProp394.xml"/><Relationship Id="rId190" Type="http://schemas.openxmlformats.org/officeDocument/2006/relationships/ctrlProp" Target="../ctrlProps/ctrlProp198.xml"/><Relationship Id="rId204" Type="http://schemas.openxmlformats.org/officeDocument/2006/relationships/ctrlProp" Target="../ctrlProps/ctrlProp212.xml"/><Relationship Id="rId225" Type="http://schemas.openxmlformats.org/officeDocument/2006/relationships/ctrlProp" Target="../ctrlProps/ctrlProp233.xml"/><Relationship Id="rId246" Type="http://schemas.openxmlformats.org/officeDocument/2006/relationships/ctrlProp" Target="../ctrlProps/ctrlProp254.xml"/><Relationship Id="rId267" Type="http://schemas.openxmlformats.org/officeDocument/2006/relationships/ctrlProp" Target="../ctrlProps/ctrlProp275.xml"/><Relationship Id="rId288" Type="http://schemas.openxmlformats.org/officeDocument/2006/relationships/ctrlProp" Target="../ctrlProps/ctrlProp296.xml"/><Relationship Id="rId411" Type="http://schemas.openxmlformats.org/officeDocument/2006/relationships/ctrlProp" Target="../ctrlProps/ctrlProp419.xml"/><Relationship Id="rId432" Type="http://schemas.openxmlformats.org/officeDocument/2006/relationships/ctrlProp" Target="../ctrlProps/ctrlProp440.xml"/><Relationship Id="rId453" Type="http://schemas.openxmlformats.org/officeDocument/2006/relationships/ctrlProp" Target="../ctrlProps/ctrlProp461.xml"/><Relationship Id="rId106" Type="http://schemas.openxmlformats.org/officeDocument/2006/relationships/ctrlProp" Target="../ctrlProps/ctrlProp114.xml"/><Relationship Id="rId127" Type="http://schemas.openxmlformats.org/officeDocument/2006/relationships/ctrlProp" Target="../ctrlProps/ctrlProp135.xml"/><Relationship Id="rId313" Type="http://schemas.openxmlformats.org/officeDocument/2006/relationships/ctrlProp" Target="../ctrlProps/ctrlProp321.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94" Type="http://schemas.openxmlformats.org/officeDocument/2006/relationships/ctrlProp" Target="../ctrlProps/ctrlProp102.xml"/><Relationship Id="rId148" Type="http://schemas.openxmlformats.org/officeDocument/2006/relationships/ctrlProp" Target="../ctrlProps/ctrlProp156.xml"/><Relationship Id="rId169" Type="http://schemas.openxmlformats.org/officeDocument/2006/relationships/ctrlProp" Target="../ctrlProps/ctrlProp177.xml"/><Relationship Id="rId334" Type="http://schemas.openxmlformats.org/officeDocument/2006/relationships/ctrlProp" Target="../ctrlProps/ctrlProp342.xml"/><Relationship Id="rId355" Type="http://schemas.openxmlformats.org/officeDocument/2006/relationships/ctrlProp" Target="../ctrlProps/ctrlProp363.xml"/><Relationship Id="rId376" Type="http://schemas.openxmlformats.org/officeDocument/2006/relationships/ctrlProp" Target="../ctrlProps/ctrlProp384.xml"/><Relationship Id="rId397" Type="http://schemas.openxmlformats.org/officeDocument/2006/relationships/ctrlProp" Target="../ctrlProps/ctrlProp405.xml"/><Relationship Id="rId4" Type="http://schemas.openxmlformats.org/officeDocument/2006/relationships/ctrlProp" Target="../ctrlProps/ctrlProp12.xml"/><Relationship Id="rId180" Type="http://schemas.openxmlformats.org/officeDocument/2006/relationships/ctrlProp" Target="../ctrlProps/ctrlProp18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278" Type="http://schemas.openxmlformats.org/officeDocument/2006/relationships/ctrlProp" Target="../ctrlProps/ctrlProp286.xml"/><Relationship Id="rId401" Type="http://schemas.openxmlformats.org/officeDocument/2006/relationships/ctrlProp" Target="../ctrlProps/ctrlProp409.xml"/><Relationship Id="rId422" Type="http://schemas.openxmlformats.org/officeDocument/2006/relationships/ctrlProp" Target="../ctrlProps/ctrlProp430.xml"/><Relationship Id="rId443" Type="http://schemas.openxmlformats.org/officeDocument/2006/relationships/ctrlProp" Target="../ctrlProps/ctrlProp451.xml"/><Relationship Id="rId303" Type="http://schemas.openxmlformats.org/officeDocument/2006/relationships/ctrlProp" Target="../ctrlProps/ctrlProp311.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 Id="rId345" Type="http://schemas.openxmlformats.org/officeDocument/2006/relationships/ctrlProp" Target="../ctrlProps/ctrlProp353.xml"/><Relationship Id="rId387" Type="http://schemas.openxmlformats.org/officeDocument/2006/relationships/ctrlProp" Target="../ctrlProps/ctrlProp395.xml"/><Relationship Id="rId191" Type="http://schemas.openxmlformats.org/officeDocument/2006/relationships/ctrlProp" Target="../ctrlProps/ctrlProp199.xml"/><Relationship Id="rId205" Type="http://schemas.openxmlformats.org/officeDocument/2006/relationships/ctrlProp" Target="../ctrlProps/ctrlProp213.xml"/><Relationship Id="rId247" Type="http://schemas.openxmlformats.org/officeDocument/2006/relationships/ctrlProp" Target="../ctrlProps/ctrlProp255.xml"/><Relationship Id="rId412" Type="http://schemas.openxmlformats.org/officeDocument/2006/relationships/ctrlProp" Target="../ctrlProps/ctrlProp420.xml"/><Relationship Id="rId107" Type="http://schemas.openxmlformats.org/officeDocument/2006/relationships/ctrlProp" Target="../ctrlProps/ctrlProp115.xml"/><Relationship Id="rId289" Type="http://schemas.openxmlformats.org/officeDocument/2006/relationships/ctrlProp" Target="../ctrlProps/ctrlProp297.xml"/><Relationship Id="rId454" Type="http://schemas.openxmlformats.org/officeDocument/2006/relationships/ctrlProp" Target="../ctrlProps/ctrlProp462.xml"/><Relationship Id="rId11" Type="http://schemas.openxmlformats.org/officeDocument/2006/relationships/ctrlProp" Target="../ctrlProps/ctrlProp19.xml"/><Relationship Id="rId53" Type="http://schemas.openxmlformats.org/officeDocument/2006/relationships/ctrlProp" Target="../ctrlProps/ctrlProp61.xml"/><Relationship Id="rId149" Type="http://schemas.openxmlformats.org/officeDocument/2006/relationships/ctrlProp" Target="../ctrlProps/ctrlProp157.xml"/><Relationship Id="rId314" Type="http://schemas.openxmlformats.org/officeDocument/2006/relationships/ctrlProp" Target="../ctrlProps/ctrlProp322.xml"/><Relationship Id="rId356" Type="http://schemas.openxmlformats.org/officeDocument/2006/relationships/ctrlProp" Target="../ctrlProps/ctrlProp364.xml"/><Relationship Id="rId398" Type="http://schemas.openxmlformats.org/officeDocument/2006/relationships/ctrlProp" Target="../ctrlProps/ctrlProp406.xml"/><Relationship Id="rId95" Type="http://schemas.openxmlformats.org/officeDocument/2006/relationships/ctrlProp" Target="../ctrlProps/ctrlProp103.xml"/><Relationship Id="rId160" Type="http://schemas.openxmlformats.org/officeDocument/2006/relationships/ctrlProp" Target="../ctrlProps/ctrlProp168.xml"/><Relationship Id="rId216" Type="http://schemas.openxmlformats.org/officeDocument/2006/relationships/ctrlProp" Target="../ctrlProps/ctrlProp224.xml"/><Relationship Id="rId423" Type="http://schemas.openxmlformats.org/officeDocument/2006/relationships/ctrlProp" Target="../ctrlProps/ctrlProp431.xml"/><Relationship Id="rId258" Type="http://schemas.openxmlformats.org/officeDocument/2006/relationships/ctrlProp" Target="../ctrlProps/ctrlProp266.xml"/><Relationship Id="rId22" Type="http://schemas.openxmlformats.org/officeDocument/2006/relationships/ctrlProp" Target="../ctrlProps/ctrlProp30.xml"/><Relationship Id="rId64" Type="http://schemas.openxmlformats.org/officeDocument/2006/relationships/ctrlProp" Target="../ctrlProps/ctrlProp72.xml"/><Relationship Id="rId118" Type="http://schemas.openxmlformats.org/officeDocument/2006/relationships/ctrlProp" Target="../ctrlProps/ctrlProp126.xml"/><Relationship Id="rId325" Type="http://schemas.openxmlformats.org/officeDocument/2006/relationships/ctrlProp" Target="../ctrlProps/ctrlProp333.xml"/><Relationship Id="rId367" Type="http://schemas.openxmlformats.org/officeDocument/2006/relationships/ctrlProp" Target="../ctrlProps/ctrlProp375.xml"/><Relationship Id="rId171" Type="http://schemas.openxmlformats.org/officeDocument/2006/relationships/ctrlProp" Target="../ctrlProps/ctrlProp179.xml"/><Relationship Id="rId227" Type="http://schemas.openxmlformats.org/officeDocument/2006/relationships/ctrlProp" Target="../ctrlProps/ctrlProp235.xml"/><Relationship Id="rId269" Type="http://schemas.openxmlformats.org/officeDocument/2006/relationships/ctrlProp" Target="../ctrlProps/ctrlProp277.xml"/><Relationship Id="rId434" Type="http://schemas.openxmlformats.org/officeDocument/2006/relationships/ctrlProp" Target="../ctrlProps/ctrlProp442.xml"/><Relationship Id="rId33" Type="http://schemas.openxmlformats.org/officeDocument/2006/relationships/ctrlProp" Target="../ctrlProps/ctrlProp41.xml"/><Relationship Id="rId129" Type="http://schemas.openxmlformats.org/officeDocument/2006/relationships/ctrlProp" Target="../ctrlProps/ctrlProp137.xml"/><Relationship Id="rId280" Type="http://schemas.openxmlformats.org/officeDocument/2006/relationships/ctrlProp" Target="../ctrlProps/ctrlProp288.xml"/><Relationship Id="rId336" Type="http://schemas.openxmlformats.org/officeDocument/2006/relationships/ctrlProp" Target="../ctrlProps/ctrlProp344.xml"/><Relationship Id="rId75" Type="http://schemas.openxmlformats.org/officeDocument/2006/relationships/ctrlProp" Target="../ctrlProps/ctrlProp83.xml"/><Relationship Id="rId140" Type="http://schemas.openxmlformats.org/officeDocument/2006/relationships/ctrlProp" Target="../ctrlProps/ctrlProp148.xml"/><Relationship Id="rId182" Type="http://schemas.openxmlformats.org/officeDocument/2006/relationships/ctrlProp" Target="../ctrlProps/ctrlProp190.xml"/><Relationship Id="rId378" Type="http://schemas.openxmlformats.org/officeDocument/2006/relationships/ctrlProp" Target="../ctrlProps/ctrlProp386.xml"/><Relationship Id="rId403" Type="http://schemas.openxmlformats.org/officeDocument/2006/relationships/ctrlProp" Target="../ctrlProps/ctrlProp411.xml"/><Relationship Id="rId6" Type="http://schemas.openxmlformats.org/officeDocument/2006/relationships/ctrlProp" Target="../ctrlProps/ctrlProp14.xml"/><Relationship Id="rId238" Type="http://schemas.openxmlformats.org/officeDocument/2006/relationships/ctrlProp" Target="../ctrlProps/ctrlProp246.xml"/><Relationship Id="rId445" Type="http://schemas.openxmlformats.org/officeDocument/2006/relationships/ctrlProp" Target="../ctrlProps/ctrlProp453.xml"/><Relationship Id="rId291" Type="http://schemas.openxmlformats.org/officeDocument/2006/relationships/ctrlProp" Target="../ctrlProps/ctrlProp299.xml"/><Relationship Id="rId305" Type="http://schemas.openxmlformats.org/officeDocument/2006/relationships/ctrlProp" Target="../ctrlProps/ctrlProp313.xml"/><Relationship Id="rId347" Type="http://schemas.openxmlformats.org/officeDocument/2006/relationships/ctrlProp" Target="../ctrlProps/ctrlProp355.xml"/><Relationship Id="rId44" Type="http://schemas.openxmlformats.org/officeDocument/2006/relationships/ctrlProp" Target="../ctrlProps/ctrlProp52.xml"/><Relationship Id="rId86" Type="http://schemas.openxmlformats.org/officeDocument/2006/relationships/ctrlProp" Target="../ctrlProps/ctrlProp94.xml"/><Relationship Id="rId151" Type="http://schemas.openxmlformats.org/officeDocument/2006/relationships/ctrlProp" Target="../ctrlProps/ctrlProp159.xml"/><Relationship Id="rId389" Type="http://schemas.openxmlformats.org/officeDocument/2006/relationships/ctrlProp" Target="../ctrlProps/ctrlProp397.xml"/><Relationship Id="rId193" Type="http://schemas.openxmlformats.org/officeDocument/2006/relationships/ctrlProp" Target="../ctrlProps/ctrlProp201.xml"/><Relationship Id="rId207" Type="http://schemas.openxmlformats.org/officeDocument/2006/relationships/ctrlProp" Target="../ctrlProps/ctrlProp215.xml"/><Relationship Id="rId249" Type="http://schemas.openxmlformats.org/officeDocument/2006/relationships/ctrlProp" Target="../ctrlProps/ctrlProp257.xml"/><Relationship Id="rId414" Type="http://schemas.openxmlformats.org/officeDocument/2006/relationships/ctrlProp" Target="../ctrlProps/ctrlProp422.xml"/><Relationship Id="rId456" Type="http://schemas.openxmlformats.org/officeDocument/2006/relationships/ctrlProp" Target="../ctrlProps/ctrlProp464.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16" Type="http://schemas.openxmlformats.org/officeDocument/2006/relationships/ctrlProp" Target="../ctrlProps/ctrlProp324.xml"/><Relationship Id="rId55" Type="http://schemas.openxmlformats.org/officeDocument/2006/relationships/ctrlProp" Target="../ctrlProps/ctrlProp63.xml"/><Relationship Id="rId97" Type="http://schemas.openxmlformats.org/officeDocument/2006/relationships/ctrlProp" Target="../ctrlProps/ctrlProp105.xml"/><Relationship Id="rId120" Type="http://schemas.openxmlformats.org/officeDocument/2006/relationships/ctrlProp" Target="../ctrlProps/ctrlProp128.xml"/><Relationship Id="rId358" Type="http://schemas.openxmlformats.org/officeDocument/2006/relationships/ctrlProp" Target="../ctrlProps/ctrlProp366.xml"/><Relationship Id="rId162" Type="http://schemas.openxmlformats.org/officeDocument/2006/relationships/ctrlProp" Target="../ctrlProps/ctrlProp170.xml"/><Relationship Id="rId218" Type="http://schemas.openxmlformats.org/officeDocument/2006/relationships/ctrlProp" Target="../ctrlProps/ctrlProp226.xml"/><Relationship Id="rId425" Type="http://schemas.openxmlformats.org/officeDocument/2006/relationships/ctrlProp" Target="../ctrlProps/ctrlProp433.xml"/><Relationship Id="rId271" Type="http://schemas.openxmlformats.org/officeDocument/2006/relationships/ctrlProp" Target="../ctrlProps/ctrlProp279.xml"/><Relationship Id="rId24" Type="http://schemas.openxmlformats.org/officeDocument/2006/relationships/ctrlProp" Target="../ctrlProps/ctrlProp32.xml"/><Relationship Id="rId66" Type="http://schemas.openxmlformats.org/officeDocument/2006/relationships/ctrlProp" Target="../ctrlProps/ctrlProp74.xml"/><Relationship Id="rId131" Type="http://schemas.openxmlformats.org/officeDocument/2006/relationships/ctrlProp" Target="../ctrlProps/ctrlProp139.xml"/><Relationship Id="rId327" Type="http://schemas.openxmlformats.org/officeDocument/2006/relationships/ctrlProp" Target="../ctrlProps/ctrlProp335.xml"/><Relationship Id="rId369" Type="http://schemas.openxmlformats.org/officeDocument/2006/relationships/ctrlProp" Target="../ctrlProps/ctrlProp377.xml"/><Relationship Id="rId173" Type="http://schemas.openxmlformats.org/officeDocument/2006/relationships/ctrlProp" Target="../ctrlProps/ctrlProp181.xml"/><Relationship Id="rId229" Type="http://schemas.openxmlformats.org/officeDocument/2006/relationships/ctrlProp" Target="../ctrlProps/ctrlProp237.xml"/><Relationship Id="rId380" Type="http://schemas.openxmlformats.org/officeDocument/2006/relationships/ctrlProp" Target="../ctrlProps/ctrlProp388.xml"/><Relationship Id="rId436" Type="http://schemas.openxmlformats.org/officeDocument/2006/relationships/ctrlProp" Target="../ctrlProps/ctrlProp444.xml"/><Relationship Id="rId240" Type="http://schemas.openxmlformats.org/officeDocument/2006/relationships/ctrlProp" Target="../ctrlProps/ctrlProp248.xml"/><Relationship Id="rId35" Type="http://schemas.openxmlformats.org/officeDocument/2006/relationships/ctrlProp" Target="../ctrlProps/ctrlProp43.xml"/><Relationship Id="rId77" Type="http://schemas.openxmlformats.org/officeDocument/2006/relationships/ctrlProp" Target="../ctrlProps/ctrlProp85.xml"/><Relationship Id="rId100" Type="http://schemas.openxmlformats.org/officeDocument/2006/relationships/ctrlProp" Target="../ctrlProps/ctrlProp108.xml"/><Relationship Id="rId282" Type="http://schemas.openxmlformats.org/officeDocument/2006/relationships/ctrlProp" Target="../ctrlProps/ctrlProp290.xml"/><Relationship Id="rId338" Type="http://schemas.openxmlformats.org/officeDocument/2006/relationships/ctrlProp" Target="../ctrlProps/ctrlProp346.xml"/><Relationship Id="rId8" Type="http://schemas.openxmlformats.org/officeDocument/2006/relationships/ctrlProp" Target="../ctrlProps/ctrlProp16.xml"/><Relationship Id="rId142" Type="http://schemas.openxmlformats.org/officeDocument/2006/relationships/ctrlProp" Target="../ctrlProps/ctrlProp150.xml"/><Relationship Id="rId184" Type="http://schemas.openxmlformats.org/officeDocument/2006/relationships/ctrlProp" Target="../ctrlProps/ctrlProp192.xml"/><Relationship Id="rId391" Type="http://schemas.openxmlformats.org/officeDocument/2006/relationships/ctrlProp" Target="../ctrlProps/ctrlProp399.xml"/><Relationship Id="rId405" Type="http://schemas.openxmlformats.org/officeDocument/2006/relationships/ctrlProp" Target="../ctrlProps/ctrlProp413.xml"/><Relationship Id="rId447" Type="http://schemas.openxmlformats.org/officeDocument/2006/relationships/ctrlProp" Target="../ctrlProps/ctrlProp455.xml"/><Relationship Id="rId251" Type="http://schemas.openxmlformats.org/officeDocument/2006/relationships/ctrlProp" Target="../ctrlProps/ctrlProp259.xml"/><Relationship Id="rId46" Type="http://schemas.openxmlformats.org/officeDocument/2006/relationships/ctrlProp" Target="../ctrlProps/ctrlProp54.xml"/><Relationship Id="rId293" Type="http://schemas.openxmlformats.org/officeDocument/2006/relationships/ctrlProp" Target="../ctrlProps/ctrlProp301.xml"/><Relationship Id="rId307" Type="http://schemas.openxmlformats.org/officeDocument/2006/relationships/ctrlProp" Target="../ctrlProps/ctrlProp315.xml"/><Relationship Id="rId349" Type="http://schemas.openxmlformats.org/officeDocument/2006/relationships/ctrlProp" Target="../ctrlProps/ctrlProp357.xml"/><Relationship Id="rId88" Type="http://schemas.openxmlformats.org/officeDocument/2006/relationships/ctrlProp" Target="../ctrlProps/ctrlProp96.xml"/><Relationship Id="rId111" Type="http://schemas.openxmlformats.org/officeDocument/2006/relationships/ctrlProp" Target="../ctrlProps/ctrlProp119.xml"/><Relationship Id="rId153" Type="http://schemas.openxmlformats.org/officeDocument/2006/relationships/ctrlProp" Target="../ctrlProps/ctrlProp161.xml"/><Relationship Id="rId195" Type="http://schemas.openxmlformats.org/officeDocument/2006/relationships/ctrlProp" Target="../ctrlProps/ctrlProp203.xml"/><Relationship Id="rId209" Type="http://schemas.openxmlformats.org/officeDocument/2006/relationships/ctrlProp" Target="../ctrlProps/ctrlProp217.xml"/><Relationship Id="rId360" Type="http://schemas.openxmlformats.org/officeDocument/2006/relationships/ctrlProp" Target="../ctrlProps/ctrlProp368.xml"/><Relationship Id="rId416" Type="http://schemas.openxmlformats.org/officeDocument/2006/relationships/ctrlProp" Target="../ctrlProps/ctrlProp424.xml"/><Relationship Id="rId220" Type="http://schemas.openxmlformats.org/officeDocument/2006/relationships/ctrlProp" Target="../ctrlProps/ctrlProp228.xml"/><Relationship Id="rId15" Type="http://schemas.openxmlformats.org/officeDocument/2006/relationships/ctrlProp" Target="../ctrlProps/ctrlProp23.xml"/><Relationship Id="rId57" Type="http://schemas.openxmlformats.org/officeDocument/2006/relationships/ctrlProp" Target="../ctrlProps/ctrlProp65.xml"/><Relationship Id="rId262" Type="http://schemas.openxmlformats.org/officeDocument/2006/relationships/ctrlProp" Target="../ctrlProps/ctrlProp270.xml"/><Relationship Id="rId318" Type="http://schemas.openxmlformats.org/officeDocument/2006/relationships/ctrlProp" Target="../ctrlProps/ctrlProp326.xml"/><Relationship Id="rId99" Type="http://schemas.openxmlformats.org/officeDocument/2006/relationships/ctrlProp" Target="../ctrlProps/ctrlProp107.xml"/><Relationship Id="rId122" Type="http://schemas.openxmlformats.org/officeDocument/2006/relationships/ctrlProp" Target="../ctrlProps/ctrlProp130.xml"/><Relationship Id="rId164" Type="http://schemas.openxmlformats.org/officeDocument/2006/relationships/ctrlProp" Target="../ctrlProps/ctrlProp172.xml"/><Relationship Id="rId371" Type="http://schemas.openxmlformats.org/officeDocument/2006/relationships/ctrlProp" Target="../ctrlProps/ctrlProp379.xml"/><Relationship Id="rId427" Type="http://schemas.openxmlformats.org/officeDocument/2006/relationships/ctrlProp" Target="../ctrlProps/ctrlProp435.xml"/><Relationship Id="rId26" Type="http://schemas.openxmlformats.org/officeDocument/2006/relationships/ctrlProp" Target="../ctrlProps/ctrlProp34.xml"/><Relationship Id="rId231" Type="http://schemas.openxmlformats.org/officeDocument/2006/relationships/ctrlProp" Target="../ctrlProps/ctrlProp239.xml"/><Relationship Id="rId273" Type="http://schemas.openxmlformats.org/officeDocument/2006/relationships/ctrlProp" Target="../ctrlProps/ctrlProp281.xml"/><Relationship Id="rId329" Type="http://schemas.openxmlformats.org/officeDocument/2006/relationships/ctrlProp" Target="../ctrlProps/ctrlProp337.xml"/><Relationship Id="rId68" Type="http://schemas.openxmlformats.org/officeDocument/2006/relationships/ctrlProp" Target="../ctrlProps/ctrlProp76.xml"/><Relationship Id="rId133" Type="http://schemas.openxmlformats.org/officeDocument/2006/relationships/ctrlProp" Target="../ctrlProps/ctrlProp141.xml"/><Relationship Id="rId175" Type="http://schemas.openxmlformats.org/officeDocument/2006/relationships/ctrlProp" Target="../ctrlProps/ctrlProp183.xml"/><Relationship Id="rId340" Type="http://schemas.openxmlformats.org/officeDocument/2006/relationships/ctrlProp" Target="../ctrlProps/ctrlProp348.xml"/><Relationship Id="rId200" Type="http://schemas.openxmlformats.org/officeDocument/2006/relationships/ctrlProp" Target="../ctrlProps/ctrlProp208.xml"/><Relationship Id="rId382" Type="http://schemas.openxmlformats.org/officeDocument/2006/relationships/ctrlProp" Target="../ctrlProps/ctrlProp390.xml"/><Relationship Id="rId438" Type="http://schemas.openxmlformats.org/officeDocument/2006/relationships/ctrlProp" Target="../ctrlProps/ctrlProp446.xml"/><Relationship Id="rId242" Type="http://schemas.openxmlformats.org/officeDocument/2006/relationships/ctrlProp" Target="../ctrlProps/ctrlProp250.xml"/><Relationship Id="rId284" Type="http://schemas.openxmlformats.org/officeDocument/2006/relationships/ctrlProp" Target="../ctrlProps/ctrlProp292.xml"/><Relationship Id="rId37" Type="http://schemas.openxmlformats.org/officeDocument/2006/relationships/ctrlProp" Target="../ctrlProps/ctrlProp45.xml"/><Relationship Id="rId79" Type="http://schemas.openxmlformats.org/officeDocument/2006/relationships/ctrlProp" Target="../ctrlProps/ctrlProp87.xml"/><Relationship Id="rId102" Type="http://schemas.openxmlformats.org/officeDocument/2006/relationships/ctrlProp" Target="../ctrlProps/ctrlProp110.xml"/><Relationship Id="rId144" Type="http://schemas.openxmlformats.org/officeDocument/2006/relationships/ctrlProp" Target="../ctrlProps/ctrlProp152.xml"/><Relationship Id="rId90" Type="http://schemas.openxmlformats.org/officeDocument/2006/relationships/ctrlProp" Target="../ctrlProps/ctrlProp98.xml"/><Relationship Id="rId186" Type="http://schemas.openxmlformats.org/officeDocument/2006/relationships/ctrlProp" Target="../ctrlProps/ctrlProp194.xml"/><Relationship Id="rId351" Type="http://schemas.openxmlformats.org/officeDocument/2006/relationships/ctrlProp" Target="../ctrlProps/ctrlProp359.xml"/><Relationship Id="rId393" Type="http://schemas.openxmlformats.org/officeDocument/2006/relationships/ctrlProp" Target="../ctrlProps/ctrlProp401.xml"/><Relationship Id="rId407" Type="http://schemas.openxmlformats.org/officeDocument/2006/relationships/ctrlProp" Target="../ctrlProps/ctrlProp415.xml"/><Relationship Id="rId449" Type="http://schemas.openxmlformats.org/officeDocument/2006/relationships/ctrlProp" Target="../ctrlProps/ctrlProp457.xml"/><Relationship Id="rId211" Type="http://schemas.openxmlformats.org/officeDocument/2006/relationships/ctrlProp" Target="../ctrlProps/ctrlProp219.xml"/><Relationship Id="rId253" Type="http://schemas.openxmlformats.org/officeDocument/2006/relationships/ctrlProp" Target="../ctrlProps/ctrlProp261.xml"/><Relationship Id="rId295" Type="http://schemas.openxmlformats.org/officeDocument/2006/relationships/ctrlProp" Target="../ctrlProps/ctrlProp303.xml"/><Relationship Id="rId309" Type="http://schemas.openxmlformats.org/officeDocument/2006/relationships/ctrlProp" Target="../ctrlProps/ctrlProp317.xml"/><Relationship Id="rId48" Type="http://schemas.openxmlformats.org/officeDocument/2006/relationships/ctrlProp" Target="../ctrlProps/ctrlProp56.xml"/><Relationship Id="rId113" Type="http://schemas.openxmlformats.org/officeDocument/2006/relationships/ctrlProp" Target="../ctrlProps/ctrlProp121.xml"/><Relationship Id="rId320" Type="http://schemas.openxmlformats.org/officeDocument/2006/relationships/ctrlProp" Target="../ctrlProps/ctrlProp328.xml"/><Relationship Id="rId155" Type="http://schemas.openxmlformats.org/officeDocument/2006/relationships/ctrlProp" Target="../ctrlProps/ctrlProp163.xml"/><Relationship Id="rId197" Type="http://schemas.openxmlformats.org/officeDocument/2006/relationships/ctrlProp" Target="../ctrlProps/ctrlProp205.xml"/><Relationship Id="rId362" Type="http://schemas.openxmlformats.org/officeDocument/2006/relationships/ctrlProp" Target="../ctrlProps/ctrlProp370.xml"/><Relationship Id="rId418" Type="http://schemas.openxmlformats.org/officeDocument/2006/relationships/ctrlProp" Target="../ctrlProps/ctrlProp426.xml"/><Relationship Id="rId222" Type="http://schemas.openxmlformats.org/officeDocument/2006/relationships/ctrlProp" Target="../ctrlProps/ctrlProp230.xml"/><Relationship Id="rId264" Type="http://schemas.openxmlformats.org/officeDocument/2006/relationships/ctrlProp" Target="../ctrlProps/ctrlProp272.xml"/><Relationship Id="rId17" Type="http://schemas.openxmlformats.org/officeDocument/2006/relationships/ctrlProp" Target="../ctrlProps/ctrlProp25.xml"/><Relationship Id="rId59" Type="http://schemas.openxmlformats.org/officeDocument/2006/relationships/ctrlProp" Target="../ctrlProps/ctrlProp67.xml"/><Relationship Id="rId124" Type="http://schemas.openxmlformats.org/officeDocument/2006/relationships/ctrlProp" Target="../ctrlProps/ctrlProp132.xml"/><Relationship Id="rId70" Type="http://schemas.openxmlformats.org/officeDocument/2006/relationships/ctrlProp" Target="../ctrlProps/ctrlProp78.xml"/><Relationship Id="rId166" Type="http://schemas.openxmlformats.org/officeDocument/2006/relationships/ctrlProp" Target="../ctrlProps/ctrlProp174.xml"/><Relationship Id="rId331" Type="http://schemas.openxmlformats.org/officeDocument/2006/relationships/ctrlProp" Target="../ctrlProps/ctrlProp339.xml"/><Relationship Id="rId373" Type="http://schemas.openxmlformats.org/officeDocument/2006/relationships/ctrlProp" Target="../ctrlProps/ctrlProp381.xml"/><Relationship Id="rId429" Type="http://schemas.openxmlformats.org/officeDocument/2006/relationships/ctrlProp" Target="../ctrlProps/ctrlProp437.xml"/><Relationship Id="rId1" Type="http://schemas.openxmlformats.org/officeDocument/2006/relationships/printerSettings" Target="../printerSettings/printerSettings5.bin"/><Relationship Id="rId233" Type="http://schemas.openxmlformats.org/officeDocument/2006/relationships/ctrlProp" Target="../ctrlProps/ctrlProp241.xml"/><Relationship Id="rId440" Type="http://schemas.openxmlformats.org/officeDocument/2006/relationships/ctrlProp" Target="../ctrlProps/ctrlProp448.xml"/><Relationship Id="rId28" Type="http://schemas.openxmlformats.org/officeDocument/2006/relationships/ctrlProp" Target="../ctrlProps/ctrlProp36.xml"/><Relationship Id="rId275" Type="http://schemas.openxmlformats.org/officeDocument/2006/relationships/ctrlProp" Target="../ctrlProps/ctrlProp283.xml"/><Relationship Id="rId300" Type="http://schemas.openxmlformats.org/officeDocument/2006/relationships/ctrlProp" Target="../ctrlProps/ctrlProp308.xml"/><Relationship Id="rId81" Type="http://schemas.openxmlformats.org/officeDocument/2006/relationships/ctrlProp" Target="../ctrlProps/ctrlProp89.xml"/><Relationship Id="rId135" Type="http://schemas.openxmlformats.org/officeDocument/2006/relationships/ctrlProp" Target="../ctrlProps/ctrlProp143.xml"/><Relationship Id="rId177" Type="http://schemas.openxmlformats.org/officeDocument/2006/relationships/ctrlProp" Target="../ctrlProps/ctrlProp185.xml"/><Relationship Id="rId342" Type="http://schemas.openxmlformats.org/officeDocument/2006/relationships/ctrlProp" Target="../ctrlProps/ctrlProp350.xml"/><Relationship Id="rId384" Type="http://schemas.openxmlformats.org/officeDocument/2006/relationships/ctrlProp" Target="../ctrlProps/ctrlProp392.xml"/><Relationship Id="rId202" Type="http://schemas.openxmlformats.org/officeDocument/2006/relationships/ctrlProp" Target="../ctrlProps/ctrlProp210.xml"/><Relationship Id="rId244" Type="http://schemas.openxmlformats.org/officeDocument/2006/relationships/ctrlProp" Target="../ctrlProps/ctrlProp252.xml"/><Relationship Id="rId39" Type="http://schemas.openxmlformats.org/officeDocument/2006/relationships/ctrlProp" Target="../ctrlProps/ctrlProp47.xml"/><Relationship Id="rId286" Type="http://schemas.openxmlformats.org/officeDocument/2006/relationships/ctrlProp" Target="../ctrlProps/ctrlProp294.xml"/><Relationship Id="rId451" Type="http://schemas.openxmlformats.org/officeDocument/2006/relationships/ctrlProp" Target="../ctrlProps/ctrlProp459.xml"/><Relationship Id="rId50" Type="http://schemas.openxmlformats.org/officeDocument/2006/relationships/ctrlProp" Target="../ctrlProps/ctrlProp58.xml"/><Relationship Id="rId104" Type="http://schemas.openxmlformats.org/officeDocument/2006/relationships/ctrlProp" Target="../ctrlProps/ctrlProp112.xml"/><Relationship Id="rId146" Type="http://schemas.openxmlformats.org/officeDocument/2006/relationships/ctrlProp" Target="../ctrlProps/ctrlProp154.xml"/><Relationship Id="rId188" Type="http://schemas.openxmlformats.org/officeDocument/2006/relationships/ctrlProp" Target="../ctrlProps/ctrlProp196.xml"/><Relationship Id="rId311" Type="http://schemas.openxmlformats.org/officeDocument/2006/relationships/ctrlProp" Target="../ctrlProps/ctrlProp319.xml"/><Relationship Id="rId353" Type="http://schemas.openxmlformats.org/officeDocument/2006/relationships/ctrlProp" Target="../ctrlProps/ctrlProp361.xml"/><Relationship Id="rId395" Type="http://schemas.openxmlformats.org/officeDocument/2006/relationships/ctrlProp" Target="../ctrlProps/ctrlProp403.xml"/><Relationship Id="rId409" Type="http://schemas.openxmlformats.org/officeDocument/2006/relationships/ctrlProp" Target="../ctrlProps/ctrlProp41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I248"/>
  <sheetViews>
    <sheetView showGridLines="0" tabSelected="1" zoomScale="55" zoomScaleNormal="55" workbookViewId="0">
      <selection activeCell="S16" sqref="S16"/>
    </sheetView>
  </sheetViews>
  <sheetFormatPr defaultRowHeight="24.95" customHeight="1" x14ac:dyDescent="0.15"/>
  <cols>
    <col min="8" max="8" width="10.125" bestFit="1" customWidth="1"/>
    <col min="9" max="9" width="37.125" customWidth="1"/>
  </cols>
  <sheetData>
    <row r="2" spans="2:9" ht="24.95" customHeight="1" x14ac:dyDescent="0.15">
      <c r="B2" s="31" t="s">
        <v>1292</v>
      </c>
      <c r="H2" s="32" t="s">
        <v>329</v>
      </c>
      <c r="I2" s="32" t="s">
        <v>789</v>
      </c>
    </row>
    <row r="3" spans="2:9" ht="24.95" customHeight="1" x14ac:dyDescent="0.15">
      <c r="H3" s="33" t="s">
        <v>799</v>
      </c>
      <c r="I3" s="34" t="s">
        <v>800</v>
      </c>
    </row>
    <row r="4" spans="2:9" ht="24.95" customHeight="1" x14ac:dyDescent="0.15">
      <c r="B4" t="s">
        <v>330</v>
      </c>
      <c r="H4" s="33" t="s">
        <v>814</v>
      </c>
      <c r="I4" s="34" t="s">
        <v>815</v>
      </c>
    </row>
    <row r="5" spans="2:9" ht="24.95" customHeight="1" x14ac:dyDescent="0.15">
      <c r="B5" t="s">
        <v>331</v>
      </c>
      <c r="H5" s="33" t="s">
        <v>830</v>
      </c>
      <c r="I5" s="34" t="s">
        <v>831</v>
      </c>
    </row>
    <row r="6" spans="2:9" ht="24.95" customHeight="1" x14ac:dyDescent="0.15">
      <c r="H6" s="33" t="s">
        <v>840</v>
      </c>
      <c r="I6" s="34" t="s">
        <v>841</v>
      </c>
    </row>
    <row r="7" spans="2:9" ht="24.95" customHeight="1" thickBot="1" x14ac:dyDescent="0.2">
      <c r="B7" t="s">
        <v>332</v>
      </c>
      <c r="H7" s="33" t="s">
        <v>849</v>
      </c>
      <c r="I7" s="34" t="s">
        <v>850</v>
      </c>
    </row>
    <row r="8" spans="2:9" ht="24.95" customHeight="1" thickTop="1" thickBot="1" x14ac:dyDescent="0.2">
      <c r="C8" s="918"/>
      <c r="D8" s="919"/>
      <c r="H8" s="33" t="s">
        <v>858</v>
      </c>
      <c r="I8" s="34" t="s">
        <v>859</v>
      </c>
    </row>
    <row r="9" spans="2:9" ht="24.95" customHeight="1" thickTop="1" x14ac:dyDescent="0.15">
      <c r="H9" s="33" t="s">
        <v>868</v>
      </c>
      <c r="I9" s="34" t="s">
        <v>869</v>
      </c>
    </row>
    <row r="10" spans="2:9" ht="24.95" customHeight="1" x14ac:dyDescent="0.15">
      <c r="B10" t="s">
        <v>333</v>
      </c>
      <c r="H10" s="33" t="s">
        <v>879</v>
      </c>
      <c r="I10" s="34" t="s">
        <v>880</v>
      </c>
    </row>
    <row r="11" spans="2:9" ht="24.95" customHeight="1" x14ac:dyDescent="0.15">
      <c r="C11" s="920" t="str">
        <f>IF(TEXT($C$8,"000")="000","",VLOOKUP(TEXT($C$8,"000"),$H$3:$I$248,2,FALSE))</f>
        <v/>
      </c>
      <c r="D11" s="920"/>
      <c r="E11" s="920"/>
      <c r="F11" s="920"/>
      <c r="H11" s="33" t="s">
        <v>891</v>
      </c>
      <c r="I11" s="34" t="s">
        <v>892</v>
      </c>
    </row>
    <row r="12" spans="2:9" ht="24.95" customHeight="1" x14ac:dyDescent="0.15">
      <c r="H12" s="33" t="s">
        <v>904</v>
      </c>
      <c r="I12" s="34" t="s">
        <v>905</v>
      </c>
    </row>
    <row r="13" spans="2:9" ht="24.95" customHeight="1" x14ac:dyDescent="0.15">
      <c r="B13" t="s">
        <v>334</v>
      </c>
      <c r="H13" s="33" t="s">
        <v>918</v>
      </c>
      <c r="I13" s="34" t="s">
        <v>919</v>
      </c>
    </row>
    <row r="14" spans="2:9" ht="24.95" customHeight="1" x14ac:dyDescent="0.15">
      <c r="H14" s="33" t="s">
        <v>927</v>
      </c>
      <c r="I14" s="34" t="s">
        <v>928</v>
      </c>
    </row>
    <row r="15" spans="2:9" ht="24.95" customHeight="1" x14ac:dyDescent="0.15">
      <c r="H15" s="33" t="s">
        <v>936</v>
      </c>
      <c r="I15" s="34" t="s">
        <v>937</v>
      </c>
    </row>
    <row r="16" spans="2:9" ht="24.95" customHeight="1" x14ac:dyDescent="0.15">
      <c r="H16" s="33" t="s">
        <v>944</v>
      </c>
      <c r="I16" s="34" t="s">
        <v>945</v>
      </c>
    </row>
    <row r="17" spans="8:9" ht="24.95" customHeight="1" x14ac:dyDescent="0.15">
      <c r="H17" s="33" t="s">
        <v>956</v>
      </c>
      <c r="I17" s="34" t="s">
        <v>957</v>
      </c>
    </row>
    <row r="18" spans="8:9" ht="24.95" customHeight="1" x14ac:dyDescent="0.15">
      <c r="H18" s="33" t="s">
        <v>967</v>
      </c>
      <c r="I18" s="34" t="s">
        <v>968</v>
      </c>
    </row>
    <row r="19" spans="8:9" ht="24.95" customHeight="1" x14ac:dyDescent="0.15">
      <c r="H19" s="33" t="s">
        <v>975</v>
      </c>
      <c r="I19" s="34" t="s">
        <v>976</v>
      </c>
    </row>
    <row r="20" spans="8:9" ht="24.95" customHeight="1" x14ac:dyDescent="0.15">
      <c r="H20" s="33" t="s">
        <v>986</v>
      </c>
      <c r="I20" s="34" t="s">
        <v>987</v>
      </c>
    </row>
    <row r="21" spans="8:9" ht="24.95" customHeight="1" x14ac:dyDescent="0.15">
      <c r="H21" s="33" t="s">
        <v>995</v>
      </c>
      <c r="I21" s="34" t="s">
        <v>996</v>
      </c>
    </row>
    <row r="22" spans="8:9" ht="24.95" customHeight="1" x14ac:dyDescent="0.15">
      <c r="H22" s="33" t="s">
        <v>1004</v>
      </c>
      <c r="I22" s="34" t="s">
        <v>1005</v>
      </c>
    </row>
    <row r="23" spans="8:9" ht="24.95" customHeight="1" x14ac:dyDescent="0.15">
      <c r="H23" s="33" t="s">
        <v>1014</v>
      </c>
      <c r="I23" s="34" t="s">
        <v>1015</v>
      </c>
    </row>
    <row r="24" spans="8:9" ht="24.95" customHeight="1" x14ac:dyDescent="0.15">
      <c r="H24" s="33" t="s">
        <v>1028</v>
      </c>
      <c r="I24" s="34" t="s">
        <v>1029</v>
      </c>
    </row>
    <row r="25" spans="8:9" ht="24.95" customHeight="1" x14ac:dyDescent="0.15">
      <c r="H25" s="33" t="s">
        <v>1042</v>
      </c>
      <c r="I25" s="34" t="s">
        <v>1043</v>
      </c>
    </row>
    <row r="26" spans="8:9" ht="24.95" customHeight="1" x14ac:dyDescent="0.15">
      <c r="H26" s="33" t="s">
        <v>1055</v>
      </c>
      <c r="I26" s="34" t="s">
        <v>1056</v>
      </c>
    </row>
    <row r="27" spans="8:9" ht="24.95" customHeight="1" x14ac:dyDescent="0.15">
      <c r="H27" s="33" t="s">
        <v>1067</v>
      </c>
      <c r="I27" s="34" t="s">
        <v>1068</v>
      </c>
    </row>
    <row r="28" spans="8:9" ht="24.95" customHeight="1" x14ac:dyDescent="0.15">
      <c r="H28" s="33" t="s">
        <v>1081</v>
      </c>
      <c r="I28" s="34" t="s">
        <v>1082</v>
      </c>
    </row>
    <row r="29" spans="8:9" ht="24.95" customHeight="1" x14ac:dyDescent="0.15">
      <c r="H29" s="33" t="s">
        <v>1094</v>
      </c>
      <c r="I29" s="34" t="s">
        <v>1095</v>
      </c>
    </row>
    <row r="30" spans="8:9" ht="24.95" customHeight="1" x14ac:dyDescent="0.15">
      <c r="H30" s="33" t="s">
        <v>1108</v>
      </c>
      <c r="I30" s="34" t="s">
        <v>1109</v>
      </c>
    </row>
    <row r="31" spans="8:9" ht="24.95" customHeight="1" x14ac:dyDescent="0.15">
      <c r="H31" s="33" t="s">
        <v>1118</v>
      </c>
      <c r="I31" s="34" t="s">
        <v>1119</v>
      </c>
    </row>
    <row r="32" spans="8:9" ht="24.95" customHeight="1" x14ac:dyDescent="0.15">
      <c r="H32" s="33" t="s">
        <v>1126</v>
      </c>
      <c r="I32" s="34" t="s">
        <v>1127</v>
      </c>
    </row>
    <row r="33" spans="8:9" ht="24.95" customHeight="1" x14ac:dyDescent="0.15">
      <c r="H33" s="33" t="s">
        <v>1134</v>
      </c>
      <c r="I33" s="34" t="s">
        <v>1135</v>
      </c>
    </row>
    <row r="34" spans="8:9" ht="24.95" customHeight="1" x14ac:dyDescent="0.15">
      <c r="H34" s="33" t="s">
        <v>1144</v>
      </c>
      <c r="I34" s="34" t="s">
        <v>1145</v>
      </c>
    </row>
    <row r="35" spans="8:9" ht="24.95" customHeight="1" x14ac:dyDescent="0.15">
      <c r="H35" s="33" t="s">
        <v>1153</v>
      </c>
      <c r="I35" s="34" t="s">
        <v>1154</v>
      </c>
    </row>
    <row r="36" spans="8:9" ht="24.95" customHeight="1" x14ac:dyDescent="0.15">
      <c r="H36" s="33" t="s">
        <v>1160</v>
      </c>
      <c r="I36" s="34" t="s">
        <v>1161</v>
      </c>
    </row>
    <row r="37" spans="8:9" ht="24.95" customHeight="1" x14ac:dyDescent="0.15">
      <c r="H37" s="33" t="s">
        <v>1167</v>
      </c>
      <c r="I37" s="34" t="s">
        <v>1168</v>
      </c>
    </row>
    <row r="38" spans="8:9" ht="24.95" customHeight="1" x14ac:dyDescent="0.15">
      <c r="H38" s="33" t="s">
        <v>1176</v>
      </c>
      <c r="I38" s="34" t="s">
        <v>1177</v>
      </c>
    </row>
    <row r="39" spans="8:9" ht="24.95" customHeight="1" x14ac:dyDescent="0.15">
      <c r="H39" s="33" t="s">
        <v>1185</v>
      </c>
      <c r="I39" s="34" t="s">
        <v>1186</v>
      </c>
    </row>
    <row r="40" spans="8:9" ht="24.95" customHeight="1" x14ac:dyDescent="0.15">
      <c r="H40" s="33" t="s">
        <v>1199</v>
      </c>
      <c r="I40" s="34" t="s">
        <v>1200</v>
      </c>
    </row>
    <row r="41" spans="8:9" ht="24.95" customHeight="1" x14ac:dyDescent="0.15">
      <c r="H41" s="33" t="s">
        <v>1208</v>
      </c>
      <c r="I41" s="34" t="s">
        <v>1209</v>
      </c>
    </row>
    <row r="42" spans="8:9" ht="24.95" customHeight="1" x14ac:dyDescent="0.15">
      <c r="H42" s="33" t="s">
        <v>1217</v>
      </c>
      <c r="I42" s="34" t="s">
        <v>1218</v>
      </c>
    </row>
    <row r="43" spans="8:9" ht="24.95" customHeight="1" x14ac:dyDescent="0.15">
      <c r="H43" s="33" t="s">
        <v>1226</v>
      </c>
      <c r="I43" s="34" t="s">
        <v>1227</v>
      </c>
    </row>
    <row r="44" spans="8:9" ht="24.95" customHeight="1" x14ac:dyDescent="0.15">
      <c r="H44" s="33" t="s">
        <v>1228</v>
      </c>
      <c r="I44" s="34" t="s">
        <v>1229</v>
      </c>
    </row>
    <row r="45" spans="8:9" ht="24.95" customHeight="1" x14ac:dyDescent="0.15">
      <c r="H45" s="33" t="s">
        <v>1237</v>
      </c>
      <c r="I45" s="34" t="s">
        <v>1238</v>
      </c>
    </row>
    <row r="46" spans="8:9" ht="24.95" customHeight="1" x14ac:dyDescent="0.15">
      <c r="H46" s="33" t="s">
        <v>1244</v>
      </c>
      <c r="I46" s="34" t="s">
        <v>1245</v>
      </c>
    </row>
    <row r="47" spans="8:9" ht="24.95" customHeight="1" x14ac:dyDescent="0.15">
      <c r="H47" s="33" t="s">
        <v>1253</v>
      </c>
      <c r="I47" s="34" t="s">
        <v>1109</v>
      </c>
    </row>
    <row r="48" spans="8:9" ht="24.95" customHeight="1" x14ac:dyDescent="0.15">
      <c r="H48" s="33" t="s">
        <v>1261</v>
      </c>
      <c r="I48" s="34" t="s">
        <v>1262</v>
      </c>
    </row>
    <row r="49" spans="8:9" ht="24.95" customHeight="1" x14ac:dyDescent="0.15">
      <c r="H49" s="33" t="s">
        <v>1272</v>
      </c>
      <c r="I49" s="34" t="s">
        <v>1273</v>
      </c>
    </row>
    <row r="50" spans="8:9" ht="24.95" customHeight="1" x14ac:dyDescent="0.15">
      <c r="H50" s="33" t="s">
        <v>1282</v>
      </c>
      <c r="I50" s="34" t="s">
        <v>1316</v>
      </c>
    </row>
    <row r="51" spans="8:9" ht="24.95" customHeight="1" x14ac:dyDescent="0.15">
      <c r="H51" s="33" t="s">
        <v>1314</v>
      </c>
      <c r="I51" s="34" t="s">
        <v>1315</v>
      </c>
    </row>
    <row r="52" spans="8:9" ht="24.95" customHeight="1" x14ac:dyDescent="0.15">
      <c r="H52" s="771"/>
      <c r="I52" s="772"/>
    </row>
    <row r="53" spans="8:9" ht="24.95" customHeight="1" x14ac:dyDescent="0.15">
      <c r="H53" s="771"/>
      <c r="I53" s="772"/>
    </row>
    <row r="54" spans="8:9" ht="24.95" customHeight="1" x14ac:dyDescent="0.15">
      <c r="H54" s="771"/>
      <c r="I54" s="772"/>
    </row>
    <row r="55" spans="8:9" ht="24.95" customHeight="1" x14ac:dyDescent="0.15">
      <c r="H55" s="771"/>
      <c r="I55" s="772"/>
    </row>
    <row r="56" spans="8:9" ht="24.95" customHeight="1" x14ac:dyDescent="0.15">
      <c r="H56" s="771"/>
      <c r="I56" s="772"/>
    </row>
    <row r="57" spans="8:9" ht="24.95" customHeight="1" x14ac:dyDescent="0.15">
      <c r="H57" s="771"/>
      <c r="I57" s="772"/>
    </row>
    <row r="58" spans="8:9" ht="24.95" customHeight="1" x14ac:dyDescent="0.15">
      <c r="H58" s="771"/>
      <c r="I58" s="772"/>
    </row>
    <row r="59" spans="8:9" ht="24.95" customHeight="1" x14ac:dyDescent="0.15">
      <c r="H59" s="771"/>
      <c r="I59" s="772"/>
    </row>
    <row r="60" spans="8:9" ht="24.95" customHeight="1" x14ac:dyDescent="0.15">
      <c r="H60" s="771"/>
      <c r="I60" s="772"/>
    </row>
    <row r="61" spans="8:9" ht="24.95" customHeight="1" x14ac:dyDescent="0.15">
      <c r="H61" s="771"/>
      <c r="I61" s="772"/>
    </row>
    <row r="62" spans="8:9" ht="24.95" customHeight="1" x14ac:dyDescent="0.15">
      <c r="H62" s="771"/>
      <c r="I62" s="772"/>
    </row>
    <row r="63" spans="8:9" ht="24.95" customHeight="1" x14ac:dyDescent="0.15">
      <c r="H63" s="771"/>
      <c r="I63" s="772"/>
    </row>
    <row r="64" spans="8:9" ht="24.95" customHeight="1" x14ac:dyDescent="0.15">
      <c r="H64" s="771"/>
      <c r="I64" s="772"/>
    </row>
    <row r="65" spans="8:9" ht="24.95" customHeight="1" x14ac:dyDescent="0.15">
      <c r="H65" s="771"/>
      <c r="I65" s="772"/>
    </row>
    <row r="66" spans="8:9" ht="24.95" customHeight="1" x14ac:dyDescent="0.15">
      <c r="H66" s="771"/>
      <c r="I66" s="772"/>
    </row>
    <row r="67" spans="8:9" ht="24.95" customHeight="1" x14ac:dyDescent="0.15">
      <c r="H67" s="771"/>
      <c r="I67" s="772"/>
    </row>
    <row r="68" spans="8:9" ht="24.95" customHeight="1" x14ac:dyDescent="0.15">
      <c r="H68" s="771"/>
      <c r="I68" s="772"/>
    </row>
    <row r="69" spans="8:9" ht="24.95" customHeight="1" x14ac:dyDescent="0.15">
      <c r="H69" s="771"/>
      <c r="I69" s="772"/>
    </row>
    <row r="70" spans="8:9" ht="24.95" customHeight="1" x14ac:dyDescent="0.15">
      <c r="H70" s="771"/>
      <c r="I70" s="772"/>
    </row>
    <row r="71" spans="8:9" ht="24.95" customHeight="1" x14ac:dyDescent="0.15">
      <c r="H71" s="771"/>
      <c r="I71" s="772"/>
    </row>
    <row r="72" spans="8:9" ht="24.95" customHeight="1" x14ac:dyDescent="0.15">
      <c r="H72" s="771"/>
      <c r="I72" s="772"/>
    </row>
    <row r="73" spans="8:9" ht="24.95" customHeight="1" x14ac:dyDescent="0.15">
      <c r="H73" s="771"/>
      <c r="I73" s="772"/>
    </row>
    <row r="74" spans="8:9" ht="24.95" customHeight="1" x14ac:dyDescent="0.15">
      <c r="H74" s="771"/>
      <c r="I74" s="772"/>
    </row>
    <row r="75" spans="8:9" ht="24.95" customHeight="1" x14ac:dyDescent="0.15">
      <c r="H75" s="771"/>
      <c r="I75" s="772"/>
    </row>
    <row r="76" spans="8:9" ht="24.95" customHeight="1" x14ac:dyDescent="0.15">
      <c r="H76" s="771"/>
      <c r="I76" s="772"/>
    </row>
    <row r="77" spans="8:9" ht="24.95" customHeight="1" x14ac:dyDescent="0.15">
      <c r="H77" s="771"/>
      <c r="I77" s="772"/>
    </row>
    <row r="78" spans="8:9" ht="24.95" customHeight="1" x14ac:dyDescent="0.15">
      <c r="H78" s="771"/>
      <c r="I78" s="772"/>
    </row>
    <row r="79" spans="8:9" ht="24.95" customHeight="1" x14ac:dyDescent="0.15">
      <c r="H79" s="771"/>
      <c r="I79" s="772"/>
    </row>
    <row r="80" spans="8:9" ht="24.95" customHeight="1" x14ac:dyDescent="0.15">
      <c r="H80" s="771"/>
      <c r="I80" s="772"/>
    </row>
    <row r="81" spans="8:9" ht="24.95" customHeight="1" x14ac:dyDescent="0.15">
      <c r="H81" s="771"/>
      <c r="I81" s="772"/>
    </row>
    <row r="82" spans="8:9" ht="24.95" customHeight="1" x14ac:dyDescent="0.15">
      <c r="H82" s="771"/>
      <c r="I82" s="772"/>
    </row>
    <row r="83" spans="8:9" ht="24.95" customHeight="1" x14ac:dyDescent="0.15">
      <c r="H83" s="771"/>
      <c r="I83" s="772"/>
    </row>
    <row r="84" spans="8:9" ht="24.95" customHeight="1" x14ac:dyDescent="0.15">
      <c r="H84" s="771"/>
      <c r="I84" s="772"/>
    </row>
    <row r="85" spans="8:9" ht="24.95" customHeight="1" x14ac:dyDescent="0.15">
      <c r="H85" s="771"/>
      <c r="I85" s="772"/>
    </row>
    <row r="86" spans="8:9" ht="24.95" customHeight="1" x14ac:dyDescent="0.15">
      <c r="H86" s="771"/>
      <c r="I86" s="772"/>
    </row>
    <row r="87" spans="8:9" ht="24.95" customHeight="1" x14ac:dyDescent="0.15">
      <c r="H87" s="771"/>
      <c r="I87" s="772"/>
    </row>
    <row r="88" spans="8:9" ht="24.95" customHeight="1" x14ac:dyDescent="0.15">
      <c r="H88" s="771"/>
      <c r="I88" s="772"/>
    </row>
    <row r="89" spans="8:9" ht="24.95" customHeight="1" x14ac:dyDescent="0.15">
      <c r="H89" s="771"/>
      <c r="I89" s="772"/>
    </row>
    <row r="90" spans="8:9" ht="24.95" customHeight="1" x14ac:dyDescent="0.15">
      <c r="H90" s="771"/>
      <c r="I90" s="772"/>
    </row>
    <row r="91" spans="8:9" ht="24.95" customHeight="1" x14ac:dyDescent="0.15">
      <c r="H91" s="771"/>
      <c r="I91" s="772"/>
    </row>
    <row r="92" spans="8:9" ht="24.95" customHeight="1" x14ac:dyDescent="0.15">
      <c r="H92" s="771"/>
      <c r="I92" s="772"/>
    </row>
    <row r="93" spans="8:9" ht="24.95" customHeight="1" x14ac:dyDescent="0.15">
      <c r="H93" s="771"/>
      <c r="I93" s="772"/>
    </row>
    <row r="94" spans="8:9" ht="24.95" customHeight="1" x14ac:dyDescent="0.15">
      <c r="H94" s="771"/>
      <c r="I94" s="772"/>
    </row>
    <row r="95" spans="8:9" ht="24.95" customHeight="1" x14ac:dyDescent="0.15">
      <c r="H95" s="771"/>
      <c r="I95" s="772"/>
    </row>
    <row r="96" spans="8:9" ht="24.95" customHeight="1" x14ac:dyDescent="0.15">
      <c r="H96" s="771"/>
      <c r="I96" s="772"/>
    </row>
    <row r="97" spans="8:9" ht="24.95" customHeight="1" x14ac:dyDescent="0.15">
      <c r="H97" s="771"/>
      <c r="I97" s="772"/>
    </row>
    <row r="98" spans="8:9" ht="24.95" customHeight="1" x14ac:dyDescent="0.15">
      <c r="H98" s="771"/>
      <c r="I98" s="772"/>
    </row>
    <row r="99" spans="8:9" ht="24.95" customHeight="1" x14ac:dyDescent="0.15">
      <c r="H99" s="771"/>
      <c r="I99" s="772"/>
    </row>
    <row r="100" spans="8:9" ht="24.95" customHeight="1" x14ac:dyDescent="0.15">
      <c r="H100" s="771"/>
      <c r="I100" s="772"/>
    </row>
    <row r="101" spans="8:9" ht="24.95" customHeight="1" x14ac:dyDescent="0.15">
      <c r="H101" s="771"/>
      <c r="I101" s="772"/>
    </row>
    <row r="102" spans="8:9" ht="24.95" customHeight="1" x14ac:dyDescent="0.15">
      <c r="H102" s="771"/>
      <c r="I102" s="772"/>
    </row>
    <row r="103" spans="8:9" ht="24.95" customHeight="1" x14ac:dyDescent="0.15">
      <c r="H103" s="771"/>
      <c r="I103" s="772"/>
    </row>
    <row r="104" spans="8:9" ht="24.95" customHeight="1" x14ac:dyDescent="0.15">
      <c r="H104" s="771"/>
      <c r="I104" s="772"/>
    </row>
    <row r="105" spans="8:9" ht="24.95" customHeight="1" x14ac:dyDescent="0.15">
      <c r="H105" s="771"/>
      <c r="I105" s="772"/>
    </row>
    <row r="106" spans="8:9" ht="24.95" customHeight="1" x14ac:dyDescent="0.15">
      <c r="H106" s="771"/>
      <c r="I106" s="772"/>
    </row>
    <row r="107" spans="8:9" ht="24.95" customHeight="1" x14ac:dyDescent="0.15">
      <c r="H107" s="771"/>
      <c r="I107" s="772"/>
    </row>
    <row r="108" spans="8:9" ht="24.95" customHeight="1" x14ac:dyDescent="0.15">
      <c r="H108" s="771"/>
      <c r="I108" s="772"/>
    </row>
    <row r="109" spans="8:9" ht="24.95" customHeight="1" x14ac:dyDescent="0.15">
      <c r="H109" s="771"/>
      <c r="I109" s="772"/>
    </row>
    <row r="110" spans="8:9" ht="24.95" customHeight="1" x14ac:dyDescent="0.15">
      <c r="H110" s="771"/>
      <c r="I110" s="772"/>
    </row>
    <row r="111" spans="8:9" ht="24.95" customHeight="1" x14ac:dyDescent="0.15">
      <c r="H111" s="771"/>
      <c r="I111" s="772"/>
    </row>
    <row r="112" spans="8:9" ht="24.95" customHeight="1" x14ac:dyDescent="0.15">
      <c r="H112" s="771"/>
      <c r="I112" s="772"/>
    </row>
    <row r="113" spans="8:9" ht="24.95" customHeight="1" x14ac:dyDescent="0.15">
      <c r="H113" s="771"/>
      <c r="I113" s="772"/>
    </row>
    <row r="114" spans="8:9" ht="24.95" customHeight="1" x14ac:dyDescent="0.15">
      <c r="H114" s="771"/>
      <c r="I114" s="772"/>
    </row>
    <row r="115" spans="8:9" ht="24.95" customHeight="1" x14ac:dyDescent="0.15">
      <c r="H115" s="771"/>
      <c r="I115" s="772"/>
    </row>
    <row r="116" spans="8:9" ht="24.95" customHeight="1" x14ac:dyDescent="0.15">
      <c r="H116" s="771"/>
      <c r="I116" s="772"/>
    </row>
    <row r="117" spans="8:9" ht="24.95" customHeight="1" x14ac:dyDescent="0.15">
      <c r="H117" s="771"/>
      <c r="I117" s="772"/>
    </row>
    <row r="118" spans="8:9" ht="24.95" customHeight="1" x14ac:dyDescent="0.15">
      <c r="H118" s="771"/>
      <c r="I118" s="772"/>
    </row>
    <row r="119" spans="8:9" ht="24.95" customHeight="1" x14ac:dyDescent="0.15">
      <c r="H119" s="771"/>
      <c r="I119" s="772"/>
    </row>
    <row r="120" spans="8:9" ht="24.95" customHeight="1" x14ac:dyDescent="0.15">
      <c r="H120" s="771"/>
      <c r="I120" s="772"/>
    </row>
    <row r="121" spans="8:9" ht="24.95" customHeight="1" x14ac:dyDescent="0.15">
      <c r="H121" s="771"/>
      <c r="I121" s="772"/>
    </row>
    <row r="122" spans="8:9" ht="24.95" customHeight="1" x14ac:dyDescent="0.15">
      <c r="H122" s="771"/>
      <c r="I122" s="772"/>
    </row>
    <row r="123" spans="8:9" ht="24.95" customHeight="1" x14ac:dyDescent="0.15">
      <c r="H123" s="771"/>
      <c r="I123" s="772"/>
    </row>
    <row r="124" spans="8:9" ht="24.95" customHeight="1" x14ac:dyDescent="0.15">
      <c r="H124" s="771"/>
      <c r="I124" s="772"/>
    </row>
    <row r="125" spans="8:9" ht="24.95" customHeight="1" x14ac:dyDescent="0.15">
      <c r="H125" s="771"/>
      <c r="I125" s="772"/>
    </row>
    <row r="126" spans="8:9" ht="24.95" customHeight="1" x14ac:dyDescent="0.15">
      <c r="H126" s="771"/>
      <c r="I126" s="772"/>
    </row>
    <row r="127" spans="8:9" ht="24.95" customHeight="1" x14ac:dyDescent="0.15">
      <c r="H127" s="771"/>
      <c r="I127" s="772"/>
    </row>
    <row r="128" spans="8:9" ht="24.95" customHeight="1" x14ac:dyDescent="0.15">
      <c r="H128" s="771"/>
      <c r="I128" s="772"/>
    </row>
    <row r="129" spans="8:9" ht="24.95" customHeight="1" x14ac:dyDescent="0.15">
      <c r="H129" s="771"/>
      <c r="I129" s="772"/>
    </row>
    <row r="130" spans="8:9" ht="24.95" customHeight="1" x14ac:dyDescent="0.15">
      <c r="H130" s="771"/>
      <c r="I130" s="772"/>
    </row>
    <row r="131" spans="8:9" ht="24.95" customHeight="1" x14ac:dyDescent="0.15">
      <c r="H131" s="771"/>
      <c r="I131" s="772"/>
    </row>
    <row r="132" spans="8:9" ht="24.95" customHeight="1" x14ac:dyDescent="0.15">
      <c r="H132" s="771"/>
      <c r="I132" s="772"/>
    </row>
    <row r="133" spans="8:9" ht="24.95" customHeight="1" x14ac:dyDescent="0.15">
      <c r="H133" s="771"/>
      <c r="I133" s="772"/>
    </row>
    <row r="134" spans="8:9" ht="24.95" customHeight="1" x14ac:dyDescent="0.15">
      <c r="H134" s="771"/>
      <c r="I134" s="772"/>
    </row>
    <row r="135" spans="8:9" ht="24.95" customHeight="1" x14ac:dyDescent="0.15">
      <c r="H135" s="771"/>
      <c r="I135" s="772"/>
    </row>
    <row r="136" spans="8:9" ht="24.95" customHeight="1" x14ac:dyDescent="0.15">
      <c r="H136" s="771"/>
      <c r="I136" s="772"/>
    </row>
    <row r="137" spans="8:9" ht="24.95" customHeight="1" x14ac:dyDescent="0.15">
      <c r="H137" s="771"/>
      <c r="I137" s="772"/>
    </row>
    <row r="138" spans="8:9" ht="24.95" customHeight="1" x14ac:dyDescent="0.15">
      <c r="H138" s="771"/>
      <c r="I138" s="772"/>
    </row>
    <row r="139" spans="8:9" ht="24.95" customHeight="1" x14ac:dyDescent="0.15">
      <c r="H139" s="771"/>
      <c r="I139" s="772"/>
    </row>
    <row r="140" spans="8:9" ht="24.95" customHeight="1" x14ac:dyDescent="0.15">
      <c r="H140" s="771"/>
      <c r="I140" s="772"/>
    </row>
    <row r="141" spans="8:9" ht="24.95" customHeight="1" x14ac:dyDescent="0.15">
      <c r="H141" s="771"/>
      <c r="I141" s="772"/>
    </row>
    <row r="142" spans="8:9" ht="24.95" customHeight="1" x14ac:dyDescent="0.15">
      <c r="H142" s="771"/>
      <c r="I142" s="772"/>
    </row>
    <row r="143" spans="8:9" ht="24.95" customHeight="1" x14ac:dyDescent="0.15">
      <c r="H143" s="771"/>
      <c r="I143" s="772"/>
    </row>
    <row r="144" spans="8:9" ht="24.95" customHeight="1" x14ac:dyDescent="0.15">
      <c r="H144" s="771"/>
      <c r="I144" s="772"/>
    </row>
    <row r="145" spans="8:9" ht="24.95" customHeight="1" x14ac:dyDescent="0.15">
      <c r="H145" s="771"/>
      <c r="I145" s="772"/>
    </row>
    <row r="146" spans="8:9" ht="24.95" customHeight="1" x14ac:dyDescent="0.15">
      <c r="H146" s="771"/>
      <c r="I146" s="772"/>
    </row>
    <row r="147" spans="8:9" ht="24.95" customHeight="1" x14ac:dyDescent="0.15">
      <c r="H147" s="771"/>
      <c r="I147" s="772"/>
    </row>
    <row r="148" spans="8:9" ht="24.95" customHeight="1" x14ac:dyDescent="0.15">
      <c r="H148" s="771"/>
      <c r="I148" s="772"/>
    </row>
    <row r="149" spans="8:9" ht="24.95" customHeight="1" x14ac:dyDescent="0.15">
      <c r="H149" s="771"/>
      <c r="I149" s="772"/>
    </row>
    <row r="150" spans="8:9" ht="24.95" customHeight="1" x14ac:dyDescent="0.15">
      <c r="H150" s="771"/>
      <c r="I150" s="772"/>
    </row>
    <row r="151" spans="8:9" ht="24.95" customHeight="1" x14ac:dyDescent="0.15">
      <c r="H151" s="771"/>
      <c r="I151" s="772"/>
    </row>
    <row r="152" spans="8:9" ht="24.95" customHeight="1" x14ac:dyDescent="0.15">
      <c r="H152" s="771"/>
      <c r="I152" s="772"/>
    </row>
    <row r="153" spans="8:9" ht="24.95" customHeight="1" x14ac:dyDescent="0.15">
      <c r="H153" s="771"/>
      <c r="I153" s="772"/>
    </row>
    <row r="154" spans="8:9" ht="24.95" customHeight="1" x14ac:dyDescent="0.15">
      <c r="H154" s="771"/>
      <c r="I154" s="772"/>
    </row>
    <row r="155" spans="8:9" ht="24.95" customHeight="1" x14ac:dyDescent="0.15">
      <c r="H155" s="771"/>
      <c r="I155" s="772"/>
    </row>
    <row r="156" spans="8:9" ht="24.95" customHeight="1" x14ac:dyDescent="0.15">
      <c r="H156" s="771"/>
      <c r="I156" s="772"/>
    </row>
    <row r="157" spans="8:9" ht="24.95" customHeight="1" x14ac:dyDescent="0.15">
      <c r="H157" s="771"/>
      <c r="I157" s="772"/>
    </row>
    <row r="158" spans="8:9" ht="24.95" customHeight="1" x14ac:dyDescent="0.15">
      <c r="H158" s="771"/>
      <c r="I158" s="772"/>
    </row>
    <row r="159" spans="8:9" ht="24.95" customHeight="1" x14ac:dyDescent="0.15">
      <c r="H159" s="771"/>
      <c r="I159" s="772"/>
    </row>
    <row r="160" spans="8:9" ht="24.95" customHeight="1" x14ac:dyDescent="0.15">
      <c r="H160" s="771"/>
      <c r="I160" s="772"/>
    </row>
    <row r="161" spans="8:9" ht="24.95" customHeight="1" x14ac:dyDescent="0.15">
      <c r="H161" s="771"/>
      <c r="I161" s="772"/>
    </row>
    <row r="162" spans="8:9" ht="24.95" customHeight="1" x14ac:dyDescent="0.15">
      <c r="H162" s="771"/>
      <c r="I162" s="772"/>
    </row>
    <row r="163" spans="8:9" ht="24.95" customHeight="1" x14ac:dyDescent="0.15">
      <c r="H163" s="771"/>
      <c r="I163" s="772"/>
    </row>
    <row r="164" spans="8:9" ht="24.95" customHeight="1" x14ac:dyDescent="0.15">
      <c r="H164" s="771"/>
      <c r="I164" s="772"/>
    </row>
    <row r="165" spans="8:9" ht="24.95" customHeight="1" x14ac:dyDescent="0.15">
      <c r="H165" s="771"/>
      <c r="I165" s="772"/>
    </row>
    <row r="166" spans="8:9" ht="24.95" customHeight="1" x14ac:dyDescent="0.15">
      <c r="H166" s="771"/>
      <c r="I166" s="772"/>
    </row>
    <row r="167" spans="8:9" ht="24.95" customHeight="1" x14ac:dyDescent="0.15">
      <c r="H167" s="771"/>
      <c r="I167" s="772"/>
    </row>
    <row r="168" spans="8:9" ht="24.95" customHeight="1" x14ac:dyDescent="0.15">
      <c r="H168" s="771"/>
      <c r="I168" s="772"/>
    </row>
    <row r="169" spans="8:9" ht="24.95" customHeight="1" x14ac:dyDescent="0.15">
      <c r="H169" s="771"/>
      <c r="I169" s="772"/>
    </row>
    <row r="170" spans="8:9" ht="24.95" customHeight="1" x14ac:dyDescent="0.15">
      <c r="H170" s="771"/>
      <c r="I170" s="772"/>
    </row>
    <row r="171" spans="8:9" ht="24.95" customHeight="1" x14ac:dyDescent="0.15">
      <c r="H171" s="771"/>
      <c r="I171" s="772"/>
    </row>
    <row r="172" spans="8:9" ht="24.95" customHeight="1" x14ac:dyDescent="0.15">
      <c r="H172" s="771"/>
      <c r="I172" s="772"/>
    </row>
    <row r="173" spans="8:9" ht="24.95" customHeight="1" x14ac:dyDescent="0.15">
      <c r="H173" s="771"/>
      <c r="I173" s="772"/>
    </row>
    <row r="174" spans="8:9" ht="24.95" customHeight="1" x14ac:dyDescent="0.15">
      <c r="H174" s="771"/>
      <c r="I174" s="772"/>
    </row>
    <row r="175" spans="8:9" ht="24.95" customHeight="1" x14ac:dyDescent="0.15">
      <c r="H175" s="771"/>
      <c r="I175" s="772"/>
    </row>
    <row r="176" spans="8:9" ht="24.95" customHeight="1" x14ac:dyDescent="0.15">
      <c r="H176" s="771"/>
      <c r="I176" s="772"/>
    </row>
    <row r="177" spans="8:9" ht="24.95" customHeight="1" x14ac:dyDescent="0.15">
      <c r="H177" s="771"/>
      <c r="I177" s="772"/>
    </row>
    <row r="178" spans="8:9" ht="24.95" customHeight="1" x14ac:dyDescent="0.15">
      <c r="H178" s="771"/>
      <c r="I178" s="772"/>
    </row>
    <row r="179" spans="8:9" ht="24.95" customHeight="1" x14ac:dyDescent="0.15">
      <c r="H179" s="771"/>
      <c r="I179" s="772"/>
    </row>
    <row r="180" spans="8:9" ht="24.95" customHeight="1" x14ac:dyDescent="0.15">
      <c r="H180" s="771"/>
      <c r="I180" s="772"/>
    </row>
    <row r="181" spans="8:9" ht="24.95" customHeight="1" x14ac:dyDescent="0.15">
      <c r="H181" s="771"/>
      <c r="I181" s="772"/>
    </row>
    <row r="182" spans="8:9" ht="24.95" customHeight="1" x14ac:dyDescent="0.15">
      <c r="H182" s="771"/>
      <c r="I182" s="772"/>
    </row>
    <row r="183" spans="8:9" ht="24.95" customHeight="1" x14ac:dyDescent="0.15">
      <c r="H183" s="771"/>
      <c r="I183" s="772"/>
    </row>
    <row r="184" spans="8:9" ht="24.95" customHeight="1" x14ac:dyDescent="0.15">
      <c r="H184" s="771"/>
      <c r="I184" s="772"/>
    </row>
    <row r="185" spans="8:9" ht="24.95" customHeight="1" x14ac:dyDescent="0.15">
      <c r="H185" s="771"/>
      <c r="I185" s="772"/>
    </row>
    <row r="186" spans="8:9" ht="24.95" customHeight="1" x14ac:dyDescent="0.15">
      <c r="H186" s="771"/>
      <c r="I186" s="772"/>
    </row>
    <row r="187" spans="8:9" ht="24.95" customHeight="1" x14ac:dyDescent="0.15">
      <c r="H187" s="771"/>
      <c r="I187" s="772"/>
    </row>
    <row r="188" spans="8:9" ht="24.95" customHeight="1" x14ac:dyDescent="0.15">
      <c r="H188" s="771"/>
      <c r="I188" s="772"/>
    </row>
    <row r="189" spans="8:9" ht="24.95" customHeight="1" x14ac:dyDescent="0.15">
      <c r="H189" s="771"/>
      <c r="I189" s="772"/>
    </row>
    <row r="190" spans="8:9" ht="24.95" customHeight="1" x14ac:dyDescent="0.15">
      <c r="H190" s="771"/>
      <c r="I190" s="772"/>
    </row>
    <row r="191" spans="8:9" ht="24.95" customHeight="1" x14ac:dyDescent="0.15">
      <c r="H191" s="771"/>
      <c r="I191" s="772"/>
    </row>
    <row r="192" spans="8:9" ht="24.95" customHeight="1" x14ac:dyDescent="0.15">
      <c r="H192" s="771"/>
      <c r="I192" s="772"/>
    </row>
    <row r="193" spans="8:9" ht="24.95" customHeight="1" x14ac:dyDescent="0.15">
      <c r="H193" s="771"/>
      <c r="I193" s="772"/>
    </row>
    <row r="194" spans="8:9" ht="24.95" customHeight="1" x14ac:dyDescent="0.15">
      <c r="H194" s="771"/>
      <c r="I194" s="772"/>
    </row>
    <row r="195" spans="8:9" ht="24.95" customHeight="1" x14ac:dyDescent="0.15">
      <c r="H195" s="771"/>
      <c r="I195" s="772"/>
    </row>
    <row r="196" spans="8:9" ht="24.95" customHeight="1" x14ac:dyDescent="0.15">
      <c r="H196" s="771"/>
      <c r="I196" s="772"/>
    </row>
    <row r="197" spans="8:9" ht="24.95" customHeight="1" x14ac:dyDescent="0.15">
      <c r="H197" s="771"/>
      <c r="I197" s="772"/>
    </row>
    <row r="198" spans="8:9" ht="24.95" customHeight="1" x14ac:dyDescent="0.15">
      <c r="H198" s="771"/>
      <c r="I198" s="772"/>
    </row>
    <row r="199" spans="8:9" ht="24.95" customHeight="1" x14ac:dyDescent="0.15">
      <c r="H199" s="771"/>
      <c r="I199" s="772"/>
    </row>
    <row r="200" spans="8:9" ht="24.95" customHeight="1" x14ac:dyDescent="0.15">
      <c r="H200" s="771"/>
      <c r="I200" s="772"/>
    </row>
    <row r="201" spans="8:9" ht="24.95" customHeight="1" x14ac:dyDescent="0.15">
      <c r="H201" s="771"/>
      <c r="I201" s="772"/>
    </row>
    <row r="202" spans="8:9" ht="24.95" customHeight="1" x14ac:dyDescent="0.15">
      <c r="H202" s="771"/>
      <c r="I202" s="772"/>
    </row>
    <row r="203" spans="8:9" ht="24.95" customHeight="1" x14ac:dyDescent="0.15">
      <c r="H203" s="771"/>
      <c r="I203" s="772"/>
    </row>
    <row r="204" spans="8:9" ht="24.95" customHeight="1" x14ac:dyDescent="0.15">
      <c r="H204" s="771"/>
      <c r="I204" s="772"/>
    </row>
    <row r="205" spans="8:9" ht="24.95" customHeight="1" x14ac:dyDescent="0.15">
      <c r="H205" s="771"/>
      <c r="I205" s="772"/>
    </row>
    <row r="206" spans="8:9" ht="24.95" customHeight="1" x14ac:dyDescent="0.15">
      <c r="H206" s="771"/>
      <c r="I206" s="772"/>
    </row>
    <row r="207" spans="8:9" ht="24.95" customHeight="1" x14ac:dyDescent="0.15">
      <c r="H207" s="771"/>
      <c r="I207" s="772"/>
    </row>
    <row r="208" spans="8:9" ht="24.95" customHeight="1" x14ac:dyDescent="0.15">
      <c r="H208" s="771"/>
      <c r="I208" s="772"/>
    </row>
    <row r="209" spans="8:9" ht="24.95" customHeight="1" x14ac:dyDescent="0.15">
      <c r="H209" s="771"/>
      <c r="I209" s="772"/>
    </row>
    <row r="210" spans="8:9" ht="24.95" customHeight="1" x14ac:dyDescent="0.15">
      <c r="H210" s="771"/>
      <c r="I210" s="772"/>
    </row>
    <row r="211" spans="8:9" ht="24.95" customHeight="1" x14ac:dyDescent="0.15">
      <c r="H211" s="771"/>
      <c r="I211" s="772"/>
    </row>
    <row r="212" spans="8:9" ht="24.95" customHeight="1" x14ac:dyDescent="0.15">
      <c r="H212" s="771"/>
      <c r="I212" s="772"/>
    </row>
    <row r="213" spans="8:9" ht="24.95" customHeight="1" x14ac:dyDescent="0.15">
      <c r="H213" s="771"/>
      <c r="I213" s="772"/>
    </row>
    <row r="214" spans="8:9" ht="24.95" customHeight="1" x14ac:dyDescent="0.15">
      <c r="H214" s="771"/>
      <c r="I214" s="772"/>
    </row>
    <row r="215" spans="8:9" ht="24.95" customHeight="1" x14ac:dyDescent="0.15">
      <c r="H215" s="771"/>
      <c r="I215" s="772"/>
    </row>
    <row r="216" spans="8:9" ht="24.95" customHeight="1" x14ac:dyDescent="0.15">
      <c r="H216" s="771"/>
      <c r="I216" s="772"/>
    </row>
    <row r="217" spans="8:9" ht="24.95" customHeight="1" x14ac:dyDescent="0.15">
      <c r="H217" s="771"/>
      <c r="I217" s="772"/>
    </row>
    <row r="218" spans="8:9" ht="24.95" customHeight="1" x14ac:dyDescent="0.15">
      <c r="H218" s="771"/>
      <c r="I218" s="772"/>
    </row>
    <row r="219" spans="8:9" ht="24.95" customHeight="1" x14ac:dyDescent="0.15">
      <c r="H219" s="771"/>
      <c r="I219" s="772"/>
    </row>
    <row r="220" spans="8:9" ht="24.95" customHeight="1" x14ac:dyDescent="0.15">
      <c r="H220" s="771"/>
      <c r="I220" s="772"/>
    </row>
    <row r="221" spans="8:9" ht="24.95" customHeight="1" x14ac:dyDescent="0.15">
      <c r="H221" s="771"/>
      <c r="I221" s="772"/>
    </row>
    <row r="222" spans="8:9" ht="24.95" customHeight="1" x14ac:dyDescent="0.15">
      <c r="H222" s="771"/>
      <c r="I222" s="772"/>
    </row>
    <row r="223" spans="8:9" ht="24.95" customHeight="1" x14ac:dyDescent="0.15">
      <c r="H223" s="771"/>
      <c r="I223" s="772"/>
    </row>
    <row r="224" spans="8:9" ht="24.95" customHeight="1" x14ac:dyDescent="0.15">
      <c r="H224" s="771"/>
      <c r="I224" s="772"/>
    </row>
    <row r="225" spans="8:9" ht="24.95" customHeight="1" x14ac:dyDescent="0.15">
      <c r="H225" s="771"/>
      <c r="I225" s="772"/>
    </row>
    <row r="226" spans="8:9" ht="24.95" customHeight="1" x14ac:dyDescent="0.15">
      <c r="H226" s="771"/>
      <c r="I226" s="772"/>
    </row>
    <row r="227" spans="8:9" ht="24.95" customHeight="1" x14ac:dyDescent="0.15">
      <c r="H227" s="771"/>
      <c r="I227" s="772"/>
    </row>
    <row r="228" spans="8:9" ht="24.95" customHeight="1" x14ac:dyDescent="0.15">
      <c r="H228" s="771"/>
      <c r="I228" s="772"/>
    </row>
    <row r="229" spans="8:9" ht="24.95" customHeight="1" x14ac:dyDescent="0.15">
      <c r="H229" s="771"/>
      <c r="I229" s="772"/>
    </row>
    <row r="230" spans="8:9" ht="24.95" customHeight="1" x14ac:dyDescent="0.15">
      <c r="H230" s="771"/>
      <c r="I230" s="772"/>
    </row>
    <row r="231" spans="8:9" ht="24.95" customHeight="1" x14ac:dyDescent="0.15">
      <c r="H231" s="771"/>
      <c r="I231" s="772"/>
    </row>
    <row r="232" spans="8:9" ht="24.95" customHeight="1" x14ac:dyDescent="0.15">
      <c r="H232" s="771"/>
      <c r="I232" s="772"/>
    </row>
    <row r="233" spans="8:9" ht="24.95" customHeight="1" x14ac:dyDescent="0.15">
      <c r="H233" s="771"/>
      <c r="I233" s="772"/>
    </row>
    <row r="234" spans="8:9" ht="24.95" customHeight="1" x14ac:dyDescent="0.15">
      <c r="H234" s="771"/>
      <c r="I234" s="772"/>
    </row>
    <row r="235" spans="8:9" ht="24.95" customHeight="1" x14ac:dyDescent="0.15">
      <c r="H235" s="771"/>
      <c r="I235" s="772"/>
    </row>
    <row r="236" spans="8:9" ht="24.95" customHeight="1" x14ac:dyDescent="0.15">
      <c r="H236" s="771"/>
      <c r="I236" s="772"/>
    </row>
    <row r="237" spans="8:9" ht="24.95" customHeight="1" x14ac:dyDescent="0.15">
      <c r="H237" s="771"/>
      <c r="I237" s="772"/>
    </row>
    <row r="238" spans="8:9" ht="24.95" customHeight="1" x14ac:dyDescent="0.15">
      <c r="H238" s="771"/>
      <c r="I238" s="772"/>
    </row>
    <row r="239" spans="8:9" ht="24.95" customHeight="1" x14ac:dyDescent="0.15">
      <c r="H239" s="771"/>
      <c r="I239" s="772"/>
    </row>
    <row r="240" spans="8:9" ht="24.95" customHeight="1" x14ac:dyDescent="0.15">
      <c r="H240" s="771"/>
      <c r="I240" s="772"/>
    </row>
    <row r="241" spans="8:9" ht="24.95" customHeight="1" x14ac:dyDescent="0.15">
      <c r="H241" s="771"/>
      <c r="I241" s="772"/>
    </row>
    <row r="242" spans="8:9" ht="24.95" customHeight="1" x14ac:dyDescent="0.15">
      <c r="H242" s="771"/>
      <c r="I242" s="772"/>
    </row>
    <row r="243" spans="8:9" ht="24.95" customHeight="1" x14ac:dyDescent="0.15">
      <c r="H243" s="771"/>
      <c r="I243" s="772"/>
    </row>
    <row r="244" spans="8:9" ht="24.95" customHeight="1" x14ac:dyDescent="0.15">
      <c r="H244" s="771"/>
      <c r="I244" s="772"/>
    </row>
    <row r="245" spans="8:9" ht="24.95" customHeight="1" x14ac:dyDescent="0.15">
      <c r="H245" s="771"/>
      <c r="I245" s="772"/>
    </row>
    <row r="246" spans="8:9" ht="24.95" customHeight="1" x14ac:dyDescent="0.15">
      <c r="H246" s="771"/>
      <c r="I246" s="772"/>
    </row>
    <row r="247" spans="8:9" ht="24.95" customHeight="1" x14ac:dyDescent="0.15">
      <c r="H247" s="771"/>
      <c r="I247" s="772"/>
    </row>
    <row r="248" spans="8:9" ht="24.95" customHeight="1" x14ac:dyDescent="0.15">
      <c r="H248" s="771"/>
      <c r="I248" s="772"/>
    </row>
  </sheetData>
  <sheetProtection algorithmName="SHA-512" hashValue="ep/Sed52zAJUC0qAG3bCbpzyUOllKlDABViEKovCBLOn2RlfjRUAAygCgPB91zBNHCYzeIqZkqd2OACbJdgDdw==" saltValue="OeVSeKtlseNR9ygiEYYf4w==" spinCount="100000" sheet="1" objects="1" scenarios="1"/>
  <mergeCells count="2">
    <mergeCell ref="C8:D8"/>
    <mergeCell ref="C11:F11"/>
  </mergeCells>
  <phoneticPr fontId="7"/>
  <conditionalFormatting sqref="C11:F11">
    <cfRule type="expression" dxfId="29" priority="1">
      <formula>LEN($C$11)&gt;0</formula>
    </cfRule>
  </conditionalFormatting>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W66"/>
  <sheetViews>
    <sheetView showGridLines="0" view="pageBreakPreview" zoomScale="90" zoomScaleNormal="100" zoomScaleSheetLayoutView="90" zoomScalePageLayoutView="85" workbookViewId="0">
      <selection activeCell="AU29" sqref="AU29"/>
    </sheetView>
  </sheetViews>
  <sheetFormatPr defaultColWidth="9" defaultRowHeight="13.5" x14ac:dyDescent="0.15"/>
  <cols>
    <col min="1" max="1" width="5.125" style="2" customWidth="1"/>
    <col min="2" max="2" width="5.625" style="2" customWidth="1"/>
    <col min="3" max="3" width="6.625" style="2" customWidth="1"/>
    <col min="4" max="5" width="5.625" style="2" customWidth="1"/>
    <col min="6" max="6" width="7.625" style="2" customWidth="1"/>
    <col min="7" max="7" width="10.625" style="2" customWidth="1"/>
    <col min="8" max="8" width="7.125" style="2" customWidth="1"/>
    <col min="9" max="9" width="5.5" style="2" customWidth="1"/>
    <col min="10" max="10" width="9.125" style="2" customWidth="1"/>
    <col min="11" max="11" width="5.5" style="2" customWidth="1"/>
    <col min="12" max="12" width="5.625" style="2" customWidth="1"/>
    <col min="13" max="14" width="7.125" style="2" customWidth="1"/>
    <col min="15" max="15" width="2.625" style="2" customWidth="1"/>
    <col min="16" max="17" width="9" style="2" hidden="1" customWidth="1"/>
    <col min="18" max="18" width="11" style="2" hidden="1" customWidth="1"/>
    <col min="19" max="42" width="9" style="2" hidden="1" customWidth="1"/>
    <col min="43" max="45" width="9.75" style="2" hidden="1" customWidth="1"/>
    <col min="46" max="49" width="9" style="2" customWidth="1"/>
    <col min="50" max="16384" width="9" style="2"/>
  </cols>
  <sheetData>
    <row r="1" spans="1:49" ht="14.25" thickBot="1" x14ac:dyDescent="0.2">
      <c r="A1" s="1" t="s">
        <v>0</v>
      </c>
      <c r="O1" s="3"/>
      <c r="P1" s="4" t="b">
        <v>0</v>
      </c>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15.95" customHeight="1" thickBot="1" x14ac:dyDescent="0.2">
      <c r="A2" s="641" t="s">
        <v>1</v>
      </c>
      <c r="B2" s="642"/>
      <c r="C2" s="642"/>
      <c r="D2" s="642"/>
      <c r="E2" s="642"/>
      <c r="F2" s="642"/>
      <c r="G2" s="642"/>
      <c r="H2" s="642"/>
      <c r="I2" s="642"/>
      <c r="J2" s="642"/>
      <c r="K2" s="1010" t="s">
        <v>2</v>
      </c>
      <c r="L2" s="1011"/>
      <c r="M2" s="1010" t="str">
        <f>IF($AR$3="","",VLOOKUP($AR$3,計画書!$B$14:$EX$259,6))</f>
        <v/>
      </c>
      <c r="N2" s="1011"/>
      <c r="O2" s="3"/>
      <c r="P2" s="4" t="b">
        <v>0</v>
      </c>
      <c r="Q2" s="3"/>
      <c r="R2" s="3"/>
      <c r="S2" s="3"/>
      <c r="T2" s="3"/>
      <c r="U2" s="3"/>
      <c r="V2" s="3"/>
      <c r="W2" s="3"/>
      <c r="X2" s="3"/>
      <c r="Y2" s="3"/>
      <c r="Z2" s="3"/>
      <c r="AA2" s="3"/>
      <c r="AB2" s="3"/>
      <c r="AC2" s="3"/>
      <c r="AD2" s="3"/>
      <c r="AE2" s="3"/>
      <c r="AF2" s="3"/>
      <c r="AG2" s="3"/>
      <c r="AH2" s="3"/>
      <c r="AI2" s="3"/>
      <c r="AJ2" s="3"/>
      <c r="AK2" s="3"/>
      <c r="AL2" s="3"/>
      <c r="AM2" s="3"/>
      <c r="AN2" s="3"/>
      <c r="AO2" s="3"/>
      <c r="AP2" s="3"/>
      <c r="AQ2" s="3"/>
      <c r="AR2" s="5" t="s">
        <v>3</v>
      </c>
      <c r="AS2" s="6">
        <v>0</v>
      </c>
      <c r="AT2" s="3"/>
      <c r="AU2" s="3"/>
      <c r="AV2" s="3"/>
      <c r="AW2" s="3"/>
    </row>
    <row r="3" spans="1:49" ht="20.100000000000001" customHeight="1" thickBot="1" x14ac:dyDescent="0.2">
      <c r="A3" s="1012" t="s">
        <v>4</v>
      </c>
      <c r="B3" s="1012"/>
      <c r="C3" s="1012"/>
      <c r="D3" s="1012"/>
      <c r="E3" s="1012"/>
      <c r="F3" s="1012"/>
      <c r="G3" s="1012"/>
      <c r="H3" s="1012"/>
      <c r="I3" s="1012"/>
      <c r="J3" s="1012"/>
      <c r="K3" s="1012"/>
      <c r="L3" s="1012"/>
      <c r="M3" s="1012"/>
      <c r="N3" s="1012"/>
      <c r="O3" s="3"/>
      <c r="P3" s="4" t="b">
        <v>0</v>
      </c>
      <c r="Q3" s="3"/>
      <c r="R3" s="3"/>
      <c r="S3" s="3"/>
      <c r="T3" s="3"/>
      <c r="U3" s="3"/>
      <c r="V3" s="3"/>
      <c r="W3" s="3"/>
      <c r="X3" s="3"/>
      <c r="Y3" s="3"/>
      <c r="Z3" s="3"/>
      <c r="AA3" s="3"/>
      <c r="AB3" s="3"/>
      <c r="AC3" s="3"/>
      <c r="AD3" s="3"/>
      <c r="AE3" s="3"/>
      <c r="AF3" s="3"/>
      <c r="AG3" s="3"/>
      <c r="AH3" s="3"/>
      <c r="AI3" s="3"/>
      <c r="AJ3" s="3"/>
      <c r="AK3" s="3"/>
      <c r="AL3" s="3"/>
      <c r="AM3" s="3"/>
      <c r="AN3" s="3"/>
      <c r="AO3" s="3"/>
      <c r="AP3" s="3"/>
      <c r="AQ3" s="3"/>
      <c r="AR3" s="3" t="str">
        <f>IF(はじめに!$C$8="","",TEXT(はじめに!$C$8,"000"))</f>
        <v/>
      </c>
      <c r="AS3" s="3"/>
      <c r="AT3" s="3"/>
      <c r="AU3" s="3"/>
      <c r="AV3" s="3"/>
      <c r="AW3" s="3"/>
    </row>
    <row r="4" spans="1:49" ht="18" customHeight="1" thickBot="1" x14ac:dyDescent="0.2">
      <c r="O4" s="3"/>
      <c r="P4" s="4" t="b">
        <v>0</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49" ht="18.95" customHeight="1" thickBot="1" x14ac:dyDescent="0.2">
      <c r="H5" s="643"/>
      <c r="I5" s="643"/>
      <c r="J5" s="644"/>
      <c r="K5" s="933" t="str">
        <f>IF($AR$3="","",VLOOKUP($AR$3,計画書!$B$14:$EX$259,7))</f>
        <v/>
      </c>
      <c r="L5" s="933"/>
      <c r="M5" s="934"/>
      <c r="N5" s="934"/>
      <c r="O5" s="3"/>
      <c r="P5" s="4" t="b">
        <v>0</v>
      </c>
      <c r="Q5" s="3"/>
      <c r="R5" s="7" t="str">
        <f>IFERROR(DATE(VALUE(SUBSTITUTE(K5,"年","")),VALUE(SUBSTITUTE(M5,"月","")),VALUE(SUBSTITUTE(N5,"日",""))),"")</f>
        <v/>
      </c>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49" ht="24" customHeight="1" thickBot="1" x14ac:dyDescent="0.2">
      <c r="A6" s="645" t="s">
        <v>5</v>
      </c>
      <c r="B6" s="645"/>
      <c r="C6" s="645"/>
      <c r="D6" s="646"/>
      <c r="E6" s="646"/>
      <c r="F6" s="646"/>
      <c r="G6" s="646"/>
      <c r="H6" s="646"/>
      <c r="I6" s="646"/>
      <c r="J6" s="646"/>
      <c r="K6" s="646"/>
      <c r="L6" s="646"/>
      <c r="M6" s="646"/>
      <c r="N6" s="646"/>
      <c r="O6" s="3"/>
      <c r="P6" s="4" t="b">
        <v>0</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30" customHeight="1" thickBot="1" x14ac:dyDescent="0.2">
      <c r="A7" s="1013" t="s">
        <v>6</v>
      </c>
      <c r="B7" s="1013"/>
      <c r="C7" s="1013"/>
      <c r="D7" s="646"/>
      <c r="E7" s="646"/>
      <c r="F7" s="646"/>
      <c r="G7" s="646"/>
      <c r="H7" s="647" t="s">
        <v>7</v>
      </c>
      <c r="I7" s="1014" t="str">
        <f>IF($AR$3="","",VLOOKUP($AR$3,計画書!$B$14:$EX$259,8))</f>
        <v/>
      </c>
      <c r="J7" s="1014"/>
      <c r="K7" s="1014"/>
      <c r="L7" s="1014"/>
      <c r="M7" s="1014"/>
      <c r="N7" s="1014"/>
      <c r="O7" s="3"/>
      <c r="P7" s="4" t="e">
        <f>IF(VLOOKUP($AR$3,計画書!$B$14:$EX$259,16)="",FALSE,TRUE)</f>
        <v>#N/A</v>
      </c>
      <c r="Q7" s="3" t="s">
        <v>780</v>
      </c>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ht="30" customHeight="1" thickTop="1" thickBot="1" x14ac:dyDescent="0.2">
      <c r="A8" s="646"/>
      <c r="B8" s="646"/>
      <c r="C8" s="646"/>
      <c r="D8" s="646"/>
      <c r="E8" s="646"/>
      <c r="F8" s="646"/>
      <c r="G8" s="646"/>
      <c r="H8" s="995" t="s">
        <v>8</v>
      </c>
      <c r="I8" s="996" t="str">
        <f>IF($AR$3="","",VLOOKUP($AR$3,計画書!$B$14:$EX$259,9))</f>
        <v/>
      </c>
      <c r="J8" s="996"/>
      <c r="K8" s="996"/>
      <c r="L8" s="996"/>
      <c r="M8" s="996"/>
      <c r="N8" s="996"/>
      <c r="O8" s="3"/>
      <c r="P8" s="4" t="e">
        <f>IF(VLOOKUP($AR$3,計画書!$B$14:$EX$259,17)="",FALSE,TRUE)</f>
        <v>#N/A</v>
      </c>
      <c r="Q8" s="3" t="s">
        <v>781</v>
      </c>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49" ht="30" customHeight="1" thickBot="1" x14ac:dyDescent="0.2">
      <c r="A9" s="646"/>
      <c r="B9" s="646"/>
      <c r="C9" s="646"/>
      <c r="D9" s="646"/>
      <c r="E9" s="646"/>
      <c r="F9" s="646"/>
      <c r="G9" s="646"/>
      <c r="H9" s="995"/>
      <c r="I9" s="997" t="str">
        <f>IF($AR$3="","",VLOOKUP($AR$3,計画書!$B$14:$EX$259,10))</f>
        <v/>
      </c>
      <c r="J9" s="997"/>
      <c r="K9" s="997"/>
      <c r="L9" s="997"/>
      <c r="M9" s="997"/>
      <c r="N9" s="997"/>
      <c r="O9" s="3"/>
      <c r="P9" s="4" t="e">
        <f>IF(VLOOKUP($AR$3,計画書!$B$14:$EX$259,18)="",FALSE,TRUE)</f>
        <v>#N/A</v>
      </c>
      <c r="Q9" s="3" t="s">
        <v>782</v>
      </c>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ht="14.25" customHeight="1" thickBot="1" x14ac:dyDescent="0.2">
      <c r="A10" s="646"/>
      <c r="B10" s="646"/>
      <c r="C10" s="646"/>
      <c r="D10" s="646"/>
      <c r="E10" s="646"/>
      <c r="F10" s="646"/>
      <c r="G10" s="646"/>
      <c r="H10" s="646" t="s">
        <v>9</v>
      </c>
      <c r="O10" s="3"/>
      <c r="P10" s="4" t="e">
        <f>IF(VLOOKUP($AR$3,計画書!$B$14:$EX$259,19)="",FALSE,TRUE)</f>
        <v>#N/A</v>
      </c>
      <c r="Q10" s="3" t="s">
        <v>1291</v>
      </c>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49" ht="15" customHeight="1" thickBot="1" x14ac:dyDescent="0.2">
      <c r="A11" s="646"/>
      <c r="B11" s="646"/>
      <c r="C11" s="646"/>
      <c r="D11" s="646"/>
      <c r="E11" s="646"/>
      <c r="F11" s="646"/>
      <c r="G11" s="646"/>
      <c r="H11" s="646"/>
      <c r="I11" s="646"/>
      <c r="J11" s="646"/>
      <c r="K11" s="646"/>
      <c r="L11" s="646"/>
      <c r="M11" s="646"/>
      <c r="N11" s="646"/>
      <c r="O11" s="3"/>
      <c r="P11" s="4" t="e">
        <f>IF(VLOOKUP($AR$3,計画書!$B$14:$EX$259,20)="",FALSE,TRUE)</f>
        <v>#N/A</v>
      </c>
      <c r="Q11" s="3" t="str">
        <f>LEFT(R11,1)&amp;LEFT(R11,1)</f>
        <v>ＡＡ</v>
      </c>
      <c r="R11" s="8" t="s">
        <v>10</v>
      </c>
      <c r="S11" s="8" t="s">
        <v>11</v>
      </c>
      <c r="T11" s="8" t="s">
        <v>12</v>
      </c>
      <c r="U11" s="8"/>
      <c r="V11" s="8"/>
      <c r="W11" s="8"/>
      <c r="X11" s="8"/>
      <c r="Y11" s="8"/>
      <c r="Z11" s="8"/>
      <c r="AA11" s="8"/>
      <c r="AB11" s="8"/>
      <c r="AC11" s="8"/>
      <c r="AD11" s="8"/>
      <c r="AE11" s="8"/>
      <c r="AF11" s="8"/>
      <c r="AG11" s="8"/>
      <c r="AH11" s="8"/>
      <c r="AI11" s="8"/>
      <c r="AJ11" s="8"/>
      <c r="AK11" s="8"/>
      <c r="AL11" s="8"/>
      <c r="AM11" s="8"/>
      <c r="AN11" s="8"/>
      <c r="AO11" s="8"/>
      <c r="AP11" s="8"/>
      <c r="AQ11" s="3"/>
      <c r="AR11" s="3"/>
      <c r="AS11" s="3"/>
      <c r="AT11" s="3"/>
      <c r="AU11" s="3"/>
      <c r="AV11" s="3"/>
      <c r="AW11" s="3"/>
    </row>
    <row r="12" spans="1:49" ht="41.25" customHeight="1" thickBot="1" x14ac:dyDescent="0.2">
      <c r="A12" s="998" t="s">
        <v>13</v>
      </c>
      <c r="B12" s="998"/>
      <c r="C12" s="998"/>
      <c r="D12" s="998"/>
      <c r="E12" s="998"/>
      <c r="F12" s="998"/>
      <c r="G12" s="998"/>
      <c r="H12" s="998"/>
      <c r="I12" s="998"/>
      <c r="J12" s="998"/>
      <c r="K12" s="998"/>
      <c r="L12" s="998"/>
      <c r="M12" s="998"/>
      <c r="N12" s="998"/>
      <c r="O12" s="3"/>
      <c r="P12" s="767" t="e">
        <f>OR(P10,P11)</f>
        <v>#N/A</v>
      </c>
      <c r="Q12" s="3" t="str">
        <f t="shared" ref="Q12:Q30" si="0">LEFT(R12,1)&amp;LEFT(R12,1)</f>
        <v>ＢＢ</v>
      </c>
      <c r="R12" s="8" t="s">
        <v>14</v>
      </c>
      <c r="S12" s="8" t="s">
        <v>15</v>
      </c>
      <c r="T12" s="8" t="s">
        <v>16</v>
      </c>
      <c r="U12" s="8"/>
      <c r="V12" s="8"/>
      <c r="W12" s="8"/>
      <c r="X12" s="8"/>
      <c r="Y12" s="8"/>
      <c r="Z12" s="8"/>
      <c r="AA12" s="8"/>
      <c r="AB12" s="8"/>
      <c r="AC12" s="8"/>
      <c r="AD12" s="8"/>
      <c r="AE12" s="8"/>
      <c r="AF12" s="8"/>
      <c r="AG12" s="8"/>
      <c r="AH12" s="8"/>
      <c r="AI12" s="8"/>
      <c r="AJ12" s="8"/>
      <c r="AK12" s="8"/>
      <c r="AL12" s="8"/>
      <c r="AM12" s="8"/>
      <c r="AN12" s="8"/>
      <c r="AO12" s="8"/>
      <c r="AP12" s="8"/>
      <c r="AQ12" s="3"/>
      <c r="AR12" s="3"/>
      <c r="AS12" s="3"/>
      <c r="AT12" s="3"/>
      <c r="AU12" s="3"/>
      <c r="AV12" s="3"/>
      <c r="AW12" s="3"/>
    </row>
    <row r="13" spans="1:49" ht="15" customHeight="1" x14ac:dyDescent="0.15">
      <c r="A13" s="648" t="s">
        <v>17</v>
      </c>
      <c r="B13" s="642"/>
      <c r="C13" s="642"/>
      <c r="D13" s="642"/>
      <c r="E13" s="642"/>
      <c r="F13" s="642"/>
      <c r="G13" s="642"/>
      <c r="H13" s="642"/>
      <c r="I13" s="642"/>
      <c r="J13" s="642"/>
      <c r="K13" s="642"/>
      <c r="L13" s="642"/>
      <c r="M13" s="642"/>
      <c r="N13" s="1"/>
      <c r="O13" s="3"/>
      <c r="P13" s="3"/>
      <c r="Q13" s="3" t="str">
        <f t="shared" si="0"/>
        <v>ＣＣ</v>
      </c>
      <c r="R13" s="8" t="s">
        <v>18</v>
      </c>
      <c r="S13" s="8" t="s">
        <v>19</v>
      </c>
      <c r="T13" s="8"/>
      <c r="U13" s="8"/>
      <c r="V13" s="8"/>
      <c r="W13" s="8"/>
      <c r="X13" s="8"/>
      <c r="Y13" s="8"/>
      <c r="Z13" s="8"/>
      <c r="AA13" s="8"/>
      <c r="AB13" s="8"/>
      <c r="AC13" s="8"/>
      <c r="AD13" s="8"/>
      <c r="AE13" s="8"/>
      <c r="AF13" s="8"/>
      <c r="AG13" s="8"/>
      <c r="AH13" s="8"/>
      <c r="AI13" s="8"/>
      <c r="AJ13" s="8"/>
      <c r="AK13" s="8"/>
      <c r="AL13" s="8"/>
      <c r="AM13" s="8"/>
      <c r="AN13" s="8"/>
      <c r="AO13" s="8"/>
      <c r="AP13" s="8"/>
      <c r="AQ13" s="3"/>
      <c r="AR13" s="3"/>
      <c r="AS13" s="3"/>
      <c r="AT13" s="3"/>
      <c r="AU13" s="3"/>
      <c r="AV13" s="3"/>
      <c r="AW13" s="3"/>
    </row>
    <row r="14" spans="1:49" ht="14.25" customHeight="1" x14ac:dyDescent="0.15">
      <c r="A14" s="984" t="s">
        <v>20</v>
      </c>
      <c r="B14" s="999"/>
      <c r="C14" s="1000"/>
      <c r="D14" s="1004" t="str">
        <f>IF($AR$3="","",VLOOKUP($AR$3,計画書!$B$14:$EX$259,11))</f>
        <v/>
      </c>
      <c r="E14" s="1005"/>
      <c r="F14" s="1005"/>
      <c r="G14" s="1005"/>
      <c r="H14" s="1005"/>
      <c r="I14" s="1005"/>
      <c r="J14" s="1005"/>
      <c r="K14" s="1005"/>
      <c r="L14" s="1005"/>
      <c r="M14" s="1005"/>
      <c r="N14" s="1006"/>
      <c r="O14" s="3"/>
      <c r="P14" s="3"/>
      <c r="Q14" s="3" t="str">
        <f t="shared" si="0"/>
        <v>ＤＤ</v>
      </c>
      <c r="R14" s="8" t="s">
        <v>21</v>
      </c>
      <c r="S14" s="8" t="s">
        <v>22</v>
      </c>
      <c r="T14" s="8" t="s">
        <v>23</v>
      </c>
      <c r="U14" s="8" t="s">
        <v>24</v>
      </c>
      <c r="V14" s="8"/>
      <c r="W14" s="8"/>
      <c r="X14" s="8"/>
      <c r="Y14" s="8"/>
      <c r="Z14" s="8"/>
      <c r="AA14" s="8"/>
      <c r="AB14" s="8"/>
      <c r="AC14" s="8"/>
      <c r="AD14" s="8"/>
      <c r="AE14" s="8"/>
      <c r="AF14" s="8"/>
      <c r="AG14" s="8"/>
      <c r="AH14" s="8"/>
      <c r="AI14" s="8"/>
      <c r="AJ14" s="8"/>
      <c r="AK14" s="8"/>
      <c r="AL14" s="8"/>
      <c r="AM14" s="8"/>
      <c r="AN14" s="8"/>
      <c r="AO14" s="8"/>
      <c r="AP14" s="8"/>
      <c r="AQ14" s="3"/>
      <c r="AR14" s="3"/>
      <c r="AS14" s="3"/>
      <c r="AT14" s="3"/>
      <c r="AU14" s="3"/>
      <c r="AV14" s="3"/>
      <c r="AW14" s="3"/>
    </row>
    <row r="15" spans="1:49" ht="14.25" customHeight="1" x14ac:dyDescent="0.15">
      <c r="A15" s="1001"/>
      <c r="B15" s="1002"/>
      <c r="C15" s="1003"/>
      <c r="D15" s="1007" t="str">
        <f>IF($AR$3="","",VLOOKUP($AR$3,計画書!$B$14:$EX$259,12))</f>
        <v/>
      </c>
      <c r="E15" s="1008"/>
      <c r="F15" s="1008"/>
      <c r="G15" s="1008"/>
      <c r="H15" s="1008"/>
      <c r="I15" s="1008"/>
      <c r="J15" s="1008"/>
      <c r="K15" s="1008"/>
      <c r="L15" s="1008"/>
      <c r="M15" s="1008"/>
      <c r="N15" s="1009"/>
      <c r="O15" s="3"/>
      <c r="P15" s="3"/>
      <c r="Q15" s="3" t="str">
        <f t="shared" si="0"/>
        <v>ＥＥ</v>
      </c>
      <c r="R15" s="8" t="s">
        <v>25</v>
      </c>
      <c r="S15" s="8" t="s">
        <v>26</v>
      </c>
      <c r="T15" s="8" t="s">
        <v>27</v>
      </c>
      <c r="U15" s="8" t="s">
        <v>28</v>
      </c>
      <c r="V15" s="8" t="s">
        <v>29</v>
      </c>
      <c r="W15" s="8" t="s">
        <v>30</v>
      </c>
      <c r="X15" s="8" t="s">
        <v>31</v>
      </c>
      <c r="Y15" s="8" t="s">
        <v>32</v>
      </c>
      <c r="Z15" s="8" t="s">
        <v>33</v>
      </c>
      <c r="AA15" s="8" t="s">
        <v>34</v>
      </c>
      <c r="AB15" s="8" t="s">
        <v>35</v>
      </c>
      <c r="AC15" s="8" t="s">
        <v>36</v>
      </c>
      <c r="AD15" s="8" t="s">
        <v>37</v>
      </c>
      <c r="AE15" s="8" t="s">
        <v>38</v>
      </c>
      <c r="AF15" s="8" t="s">
        <v>39</v>
      </c>
      <c r="AG15" s="8" t="s">
        <v>40</v>
      </c>
      <c r="AH15" s="8" t="s">
        <v>41</v>
      </c>
      <c r="AI15" s="8" t="s">
        <v>42</v>
      </c>
      <c r="AJ15" s="8" t="s">
        <v>43</v>
      </c>
      <c r="AK15" s="8" t="s">
        <v>44</v>
      </c>
      <c r="AL15" s="8" t="s">
        <v>45</v>
      </c>
      <c r="AM15" s="8" t="s">
        <v>46</v>
      </c>
      <c r="AN15" s="8" t="s">
        <v>47</v>
      </c>
      <c r="AO15" s="8" t="s">
        <v>48</v>
      </c>
      <c r="AP15" s="8" t="s">
        <v>49</v>
      </c>
      <c r="AQ15" s="3"/>
      <c r="AR15" s="3"/>
      <c r="AS15" s="3"/>
      <c r="AT15" s="3"/>
      <c r="AU15" s="3"/>
      <c r="AV15" s="3"/>
      <c r="AW15" s="3"/>
    </row>
    <row r="16" spans="1:49" ht="28.5" customHeight="1" x14ac:dyDescent="0.15">
      <c r="A16" s="978" t="s">
        <v>50</v>
      </c>
      <c r="B16" s="979"/>
      <c r="C16" s="980"/>
      <c r="D16" s="981" t="str">
        <f>IF($AR$3="","",VLOOKUP($AR$3,計画書!$B$14:$EX$259,13))</f>
        <v/>
      </c>
      <c r="E16" s="982"/>
      <c r="F16" s="982"/>
      <c r="G16" s="982"/>
      <c r="H16" s="982"/>
      <c r="I16" s="982"/>
      <c r="J16" s="982"/>
      <c r="K16" s="982"/>
      <c r="L16" s="982"/>
      <c r="M16" s="982"/>
      <c r="N16" s="983"/>
      <c r="O16" s="3"/>
      <c r="P16" s="3"/>
      <c r="Q16" s="3" t="str">
        <f t="shared" si="0"/>
        <v>ＦＦ</v>
      </c>
      <c r="R16" s="8" t="s">
        <v>51</v>
      </c>
      <c r="S16" s="8" t="s">
        <v>52</v>
      </c>
      <c r="T16" s="8" t="s">
        <v>53</v>
      </c>
      <c r="U16" s="8" t="s">
        <v>54</v>
      </c>
      <c r="V16" s="8" t="s">
        <v>55</v>
      </c>
      <c r="W16" s="8"/>
      <c r="X16" s="8"/>
      <c r="Y16" s="8"/>
      <c r="Z16" s="8"/>
      <c r="AA16" s="8"/>
      <c r="AB16" s="8"/>
      <c r="AC16" s="8"/>
      <c r="AD16" s="8"/>
      <c r="AE16" s="8"/>
      <c r="AF16" s="8"/>
      <c r="AG16" s="8"/>
      <c r="AH16" s="8"/>
      <c r="AI16" s="8"/>
      <c r="AJ16" s="8"/>
      <c r="AK16" s="8"/>
      <c r="AL16" s="8"/>
      <c r="AM16" s="8"/>
      <c r="AN16" s="8"/>
      <c r="AO16" s="8"/>
      <c r="AP16" s="8"/>
      <c r="AQ16" s="3"/>
      <c r="AR16" s="3"/>
      <c r="AS16" s="3"/>
      <c r="AT16" s="3"/>
      <c r="AU16" s="3"/>
      <c r="AV16" s="3"/>
      <c r="AW16" s="3"/>
    </row>
    <row r="17" spans="1:49" ht="26.1" customHeight="1" x14ac:dyDescent="0.15">
      <c r="A17" s="984" t="s">
        <v>56</v>
      </c>
      <c r="B17" s="985"/>
      <c r="C17" s="985"/>
      <c r="D17" s="988" t="s">
        <v>58</v>
      </c>
      <c r="E17" s="989"/>
      <c r="F17" s="990" t="str">
        <f>IF($AR$3="","",VLOOKUP($AR$3,計画書!$B$14:$EX$259,14))</f>
        <v/>
      </c>
      <c r="G17" s="990"/>
      <c r="H17" s="990"/>
      <c r="I17" s="990"/>
      <c r="J17" s="990"/>
      <c r="K17" s="990"/>
      <c r="L17" s="990"/>
      <c r="M17" s="990"/>
      <c r="N17" s="991"/>
      <c r="O17" s="3"/>
      <c r="P17" s="3"/>
      <c r="Q17" s="3" t="str">
        <f t="shared" si="0"/>
        <v>ＧＧ</v>
      </c>
      <c r="R17" s="8" t="s">
        <v>59</v>
      </c>
      <c r="S17" s="8" t="s">
        <v>60</v>
      </c>
      <c r="T17" s="8" t="s">
        <v>61</v>
      </c>
      <c r="U17" s="8" t="s">
        <v>62</v>
      </c>
      <c r="V17" s="8" t="s">
        <v>63</v>
      </c>
      <c r="W17" s="8" t="s">
        <v>64</v>
      </c>
      <c r="X17" s="8"/>
      <c r="Y17" s="8"/>
      <c r="Z17" s="8"/>
      <c r="AA17" s="8"/>
      <c r="AB17" s="8"/>
      <c r="AC17" s="8"/>
      <c r="AD17" s="8"/>
      <c r="AE17" s="8"/>
      <c r="AF17" s="8"/>
      <c r="AG17" s="8"/>
      <c r="AH17" s="8"/>
      <c r="AI17" s="8"/>
      <c r="AJ17" s="8"/>
      <c r="AK17" s="8"/>
      <c r="AL17" s="8"/>
      <c r="AM17" s="8"/>
      <c r="AN17" s="8"/>
      <c r="AO17" s="8"/>
      <c r="AP17" s="8"/>
      <c r="AQ17" s="3"/>
      <c r="AR17" s="3"/>
      <c r="AS17" s="3"/>
      <c r="AT17" s="3"/>
      <c r="AU17" s="3"/>
      <c r="AV17" s="3"/>
      <c r="AW17" s="3"/>
    </row>
    <row r="18" spans="1:49" ht="26.1" customHeight="1" x14ac:dyDescent="0.15">
      <c r="A18" s="986"/>
      <c r="B18" s="987"/>
      <c r="C18" s="987"/>
      <c r="D18" s="947" t="s">
        <v>66</v>
      </c>
      <c r="E18" s="992"/>
      <c r="F18" s="993" t="str">
        <f>IF($AR$3="","",VLOOKUP($AR$3,計画書!$B$14:$EX$259,15))</f>
        <v/>
      </c>
      <c r="G18" s="994"/>
      <c r="H18" s="994"/>
      <c r="I18" s="994"/>
      <c r="J18" s="994"/>
      <c r="K18" s="994"/>
      <c r="L18" s="994"/>
      <c r="M18" s="994"/>
      <c r="N18" s="994"/>
      <c r="O18" s="3"/>
      <c r="P18" s="3"/>
      <c r="Q18" s="3" t="str">
        <f t="shared" si="0"/>
        <v>ＨＨ</v>
      </c>
      <c r="R18" s="8" t="s">
        <v>67</v>
      </c>
      <c r="S18" s="8" t="s">
        <v>68</v>
      </c>
      <c r="T18" s="8" t="s">
        <v>69</v>
      </c>
      <c r="U18" s="8" t="s">
        <v>70</v>
      </c>
      <c r="V18" s="8" t="s">
        <v>71</v>
      </c>
      <c r="W18" s="8" t="s">
        <v>72</v>
      </c>
      <c r="X18" s="8" t="s">
        <v>73</v>
      </c>
      <c r="Y18" s="8" t="s">
        <v>74</v>
      </c>
      <c r="Z18" s="8" t="s">
        <v>75</v>
      </c>
      <c r="AA18" s="8"/>
      <c r="AB18" s="8"/>
      <c r="AC18" s="8"/>
      <c r="AD18" s="8"/>
      <c r="AE18" s="8"/>
      <c r="AF18" s="8"/>
      <c r="AG18" s="8"/>
      <c r="AH18" s="8"/>
      <c r="AI18" s="8"/>
      <c r="AJ18" s="8"/>
      <c r="AK18" s="8"/>
      <c r="AL18" s="8"/>
      <c r="AM18" s="8"/>
      <c r="AN18" s="8"/>
      <c r="AO18" s="8"/>
      <c r="AP18" s="8"/>
      <c r="AQ18" s="3"/>
      <c r="AR18" s="3"/>
      <c r="AS18" s="3"/>
      <c r="AT18" s="3"/>
      <c r="AU18" s="3"/>
      <c r="AV18" s="3"/>
      <c r="AW18" s="3"/>
    </row>
    <row r="19" spans="1:49" ht="27.95" customHeight="1" x14ac:dyDescent="0.15">
      <c r="A19" s="952" t="s">
        <v>76</v>
      </c>
      <c r="B19" s="953"/>
      <c r="C19" s="954"/>
      <c r="D19" s="649"/>
      <c r="E19" s="961" t="s">
        <v>77</v>
      </c>
      <c r="F19" s="962"/>
      <c r="G19" s="962"/>
      <c r="H19" s="962"/>
      <c r="I19" s="962"/>
      <c r="J19" s="962"/>
      <c r="K19" s="962"/>
      <c r="L19" s="962"/>
      <c r="M19" s="962"/>
      <c r="N19" s="963"/>
      <c r="O19" s="3"/>
      <c r="P19" s="3"/>
      <c r="Q19" s="3" t="str">
        <f t="shared" si="0"/>
        <v>ＩＩ</v>
      </c>
      <c r="R19" s="8" t="s">
        <v>78</v>
      </c>
      <c r="S19" s="8" t="s">
        <v>79</v>
      </c>
      <c r="T19" s="8" t="s">
        <v>80</v>
      </c>
      <c r="U19" s="8" t="s">
        <v>81</v>
      </c>
      <c r="V19" s="8" t="s">
        <v>82</v>
      </c>
      <c r="W19" s="8" t="s">
        <v>83</v>
      </c>
      <c r="X19" s="8" t="s">
        <v>84</v>
      </c>
      <c r="Y19" s="8" t="s">
        <v>85</v>
      </c>
      <c r="Z19" s="8" t="s">
        <v>86</v>
      </c>
      <c r="AA19" s="8" t="s">
        <v>87</v>
      </c>
      <c r="AB19" s="8" t="s">
        <v>88</v>
      </c>
      <c r="AC19" s="8" t="s">
        <v>89</v>
      </c>
      <c r="AD19" s="8" t="s">
        <v>90</v>
      </c>
      <c r="AE19" s="8"/>
      <c r="AF19" s="8"/>
      <c r="AG19" s="8"/>
      <c r="AH19" s="8"/>
      <c r="AI19" s="8"/>
      <c r="AJ19" s="8"/>
      <c r="AK19" s="8"/>
      <c r="AL19" s="8"/>
      <c r="AM19" s="8"/>
      <c r="AN19" s="8"/>
      <c r="AO19" s="8"/>
      <c r="AP19" s="8"/>
      <c r="AQ19" s="3"/>
      <c r="AR19" s="3"/>
      <c r="AS19" s="3"/>
      <c r="AT19" s="3"/>
      <c r="AU19" s="3"/>
      <c r="AV19" s="3"/>
      <c r="AW19" s="3"/>
    </row>
    <row r="20" spans="1:49" ht="27.95" customHeight="1" x14ac:dyDescent="0.15">
      <c r="A20" s="955"/>
      <c r="B20" s="956"/>
      <c r="C20" s="957"/>
      <c r="D20" s="650"/>
      <c r="E20" s="964" t="s">
        <v>91</v>
      </c>
      <c r="F20" s="964"/>
      <c r="G20" s="964"/>
      <c r="H20" s="964"/>
      <c r="I20" s="964"/>
      <c r="J20" s="964"/>
      <c r="K20" s="964"/>
      <c r="L20" s="964"/>
      <c r="M20" s="964"/>
      <c r="N20" s="965"/>
      <c r="O20" s="3"/>
      <c r="P20" s="3"/>
      <c r="Q20" s="3" t="str">
        <f t="shared" si="0"/>
        <v>ＪＪ</v>
      </c>
      <c r="R20" s="8" t="s">
        <v>92</v>
      </c>
      <c r="S20" s="8" t="s">
        <v>93</v>
      </c>
      <c r="T20" s="8" t="s">
        <v>94</v>
      </c>
      <c r="U20" s="8" t="s">
        <v>95</v>
      </c>
      <c r="V20" s="8" t="s">
        <v>96</v>
      </c>
      <c r="W20" s="8" t="s">
        <v>97</v>
      </c>
      <c r="X20" s="8" t="s">
        <v>98</v>
      </c>
      <c r="Y20" s="8"/>
      <c r="Z20" s="8"/>
      <c r="AA20" s="8"/>
      <c r="AB20" s="8"/>
      <c r="AC20" s="8"/>
      <c r="AD20" s="8"/>
      <c r="AE20" s="8"/>
      <c r="AF20" s="8"/>
      <c r="AG20" s="8"/>
      <c r="AH20" s="8"/>
      <c r="AI20" s="8"/>
      <c r="AJ20" s="8"/>
      <c r="AK20" s="8"/>
      <c r="AL20" s="8"/>
      <c r="AM20" s="8"/>
      <c r="AN20" s="8"/>
      <c r="AO20" s="8"/>
      <c r="AP20" s="8"/>
      <c r="AQ20" s="3"/>
      <c r="AR20" s="3"/>
      <c r="AS20" s="3"/>
      <c r="AT20" s="3"/>
      <c r="AU20" s="3"/>
      <c r="AV20" s="3"/>
      <c r="AW20" s="3"/>
    </row>
    <row r="21" spans="1:49" ht="27.95" customHeight="1" x14ac:dyDescent="0.15">
      <c r="A21" s="955"/>
      <c r="B21" s="956"/>
      <c r="C21" s="957"/>
      <c r="D21" s="651"/>
      <c r="E21" s="964" t="s">
        <v>99</v>
      </c>
      <c r="F21" s="964"/>
      <c r="G21" s="964"/>
      <c r="H21" s="964"/>
      <c r="I21" s="964"/>
      <c r="J21" s="964"/>
      <c r="K21" s="964"/>
      <c r="L21" s="964"/>
      <c r="M21" s="964"/>
      <c r="N21" s="965"/>
      <c r="O21" s="3"/>
      <c r="P21" s="3"/>
      <c r="Q21" s="3" t="str">
        <f t="shared" si="0"/>
        <v>ＫＫ</v>
      </c>
      <c r="R21" s="8" t="s">
        <v>100</v>
      </c>
      <c r="S21" s="8" t="s">
        <v>101</v>
      </c>
      <c r="T21" s="8" t="s">
        <v>102</v>
      </c>
      <c r="U21" s="8" t="s">
        <v>103</v>
      </c>
      <c r="V21" s="8"/>
      <c r="W21" s="8"/>
      <c r="X21" s="8"/>
      <c r="Y21" s="8"/>
      <c r="Z21" s="8"/>
      <c r="AA21" s="8"/>
      <c r="AB21" s="8"/>
      <c r="AC21" s="8"/>
      <c r="AD21" s="8"/>
      <c r="AE21" s="8"/>
      <c r="AF21" s="8"/>
      <c r="AG21" s="8"/>
      <c r="AH21" s="8"/>
      <c r="AI21" s="8"/>
      <c r="AJ21" s="8"/>
      <c r="AK21" s="8"/>
      <c r="AL21" s="8"/>
      <c r="AM21" s="8"/>
      <c r="AN21" s="8"/>
      <c r="AO21" s="8"/>
      <c r="AP21" s="8"/>
      <c r="AQ21" s="3"/>
      <c r="AR21" s="3"/>
      <c r="AS21" s="3"/>
      <c r="AT21" s="3"/>
      <c r="AU21" s="3"/>
      <c r="AV21" s="3"/>
      <c r="AW21" s="3"/>
    </row>
    <row r="22" spans="1:49" ht="27.95" customHeight="1" x14ac:dyDescent="0.15">
      <c r="A22" s="955"/>
      <c r="B22" s="956"/>
      <c r="C22" s="957"/>
      <c r="D22" s="652"/>
      <c r="E22" s="966" t="s">
        <v>104</v>
      </c>
      <c r="F22" s="966"/>
      <c r="G22" s="966"/>
      <c r="H22" s="966"/>
      <c r="I22" s="966"/>
      <c r="J22" s="966"/>
      <c r="K22" s="966"/>
      <c r="L22" s="966"/>
      <c r="M22" s="966"/>
      <c r="N22" s="967"/>
      <c r="O22" s="3"/>
      <c r="P22" s="3"/>
      <c r="Q22" s="3" t="str">
        <f t="shared" si="0"/>
        <v>ＬＬ</v>
      </c>
      <c r="R22" s="8" t="s">
        <v>105</v>
      </c>
      <c r="S22" s="8" t="s">
        <v>106</v>
      </c>
      <c r="T22" s="8" t="s">
        <v>107</v>
      </c>
      <c r="U22" s="8" t="s">
        <v>108</v>
      </c>
      <c r="V22" s="8" t="s">
        <v>109</v>
      </c>
      <c r="W22" s="8"/>
      <c r="X22" s="8"/>
      <c r="Y22" s="8"/>
      <c r="Z22" s="8"/>
      <c r="AA22" s="8"/>
      <c r="AB22" s="8"/>
      <c r="AC22" s="8"/>
      <c r="AD22" s="8"/>
      <c r="AE22" s="8"/>
      <c r="AF22" s="8"/>
      <c r="AG22" s="8"/>
      <c r="AH22" s="8"/>
      <c r="AI22" s="8"/>
      <c r="AJ22" s="8"/>
      <c r="AK22" s="8"/>
      <c r="AL22" s="8"/>
      <c r="AM22" s="8"/>
      <c r="AN22" s="8"/>
      <c r="AO22" s="8"/>
      <c r="AP22" s="8"/>
      <c r="AQ22" s="3"/>
      <c r="AR22" s="3"/>
      <c r="AS22" s="3"/>
      <c r="AT22" s="3"/>
      <c r="AU22" s="3"/>
      <c r="AV22" s="3"/>
      <c r="AW22" s="3"/>
    </row>
    <row r="23" spans="1:49" ht="27.95" customHeight="1" x14ac:dyDescent="0.15">
      <c r="A23" s="955"/>
      <c r="B23" s="956"/>
      <c r="C23" s="957"/>
      <c r="D23" s="952" t="s">
        <v>110</v>
      </c>
      <c r="E23" s="953"/>
      <c r="F23" s="968"/>
      <c r="G23" s="970" t="str">
        <f>IF($AR$3="","",IF(VLOOKUP($AR$3,計画書!$B$14:$EX$259,21)="","",VLOOKUP($AR$3,計画書!$B$14:$EX$259,21)))</f>
        <v/>
      </c>
      <c r="H23" s="972" t="s">
        <v>111</v>
      </c>
      <c r="I23" s="974" t="s">
        <v>112</v>
      </c>
      <c r="J23" s="974"/>
      <c r="K23" s="975"/>
      <c r="L23" s="976" t="str">
        <f>IF($AR$3="","",IF(VLOOKUP($AR$3,計画書!$B$14:$EX$259,22)="","",VLOOKUP($AR$3,計画書!$B$14:$EX$259,22)))</f>
        <v/>
      </c>
      <c r="M23" s="977"/>
      <c r="N23" s="653" t="s">
        <v>113</v>
      </c>
      <c r="O23" s="3"/>
      <c r="P23" s="3"/>
      <c r="Q23" s="3" t="str">
        <f t="shared" si="0"/>
        <v>ＭＭ</v>
      </c>
      <c r="R23" s="8" t="s">
        <v>114</v>
      </c>
      <c r="S23" s="8" t="s">
        <v>115</v>
      </c>
      <c r="T23" s="8" t="s">
        <v>116</v>
      </c>
      <c r="U23" s="8" t="s">
        <v>117</v>
      </c>
      <c r="V23" s="8"/>
      <c r="W23" s="8"/>
      <c r="X23" s="8"/>
      <c r="Y23" s="8"/>
      <c r="Z23" s="8"/>
      <c r="AA23" s="8"/>
      <c r="AB23" s="8"/>
      <c r="AC23" s="8"/>
      <c r="AD23" s="8"/>
      <c r="AE23" s="8"/>
      <c r="AF23" s="8"/>
      <c r="AG23" s="8"/>
      <c r="AH23" s="8"/>
      <c r="AI23" s="8"/>
      <c r="AJ23" s="8"/>
      <c r="AK23" s="8"/>
      <c r="AL23" s="8"/>
      <c r="AM23" s="8"/>
      <c r="AN23" s="8"/>
      <c r="AO23" s="8"/>
      <c r="AP23" s="8"/>
      <c r="AQ23" s="3"/>
      <c r="AR23" s="3"/>
      <c r="AS23" s="3"/>
      <c r="AT23" s="3"/>
      <c r="AU23" s="3"/>
      <c r="AV23" s="3"/>
      <c r="AW23" s="3"/>
    </row>
    <row r="24" spans="1:49" ht="27.95" customHeight="1" x14ac:dyDescent="0.15">
      <c r="A24" s="955"/>
      <c r="B24" s="956"/>
      <c r="C24" s="957"/>
      <c r="D24" s="958"/>
      <c r="E24" s="959"/>
      <c r="F24" s="969"/>
      <c r="G24" s="971"/>
      <c r="H24" s="973"/>
      <c r="I24" s="935" t="s">
        <v>118</v>
      </c>
      <c r="J24" s="936"/>
      <c r="K24" s="937"/>
      <c r="L24" s="938" t="str">
        <f>IF($AR$3="","",IF(VLOOKUP($AR$3,計画書!$B$14:$EX$259,23)="","",VLOOKUP($AR$3,計画書!$B$14:$EX$259,23)))</f>
        <v/>
      </c>
      <c r="M24" s="939"/>
      <c r="N24" s="654" t="s">
        <v>113</v>
      </c>
      <c r="O24" s="3"/>
      <c r="P24" s="3"/>
      <c r="Q24" s="3" t="str">
        <f t="shared" si="0"/>
        <v>ＮＮ</v>
      </c>
      <c r="R24" s="8" t="s">
        <v>119</v>
      </c>
      <c r="S24" s="8" t="s">
        <v>120</v>
      </c>
      <c r="T24" s="8" t="s">
        <v>121</v>
      </c>
      <c r="U24" s="8" t="s">
        <v>122</v>
      </c>
      <c r="V24" s="8"/>
      <c r="W24" s="8"/>
      <c r="X24" s="8"/>
      <c r="Y24" s="8"/>
      <c r="Z24" s="8"/>
      <c r="AA24" s="8"/>
      <c r="AB24" s="8"/>
      <c r="AC24" s="8"/>
      <c r="AD24" s="8"/>
      <c r="AE24" s="8"/>
      <c r="AF24" s="8"/>
      <c r="AG24" s="8"/>
      <c r="AH24" s="8"/>
      <c r="AI24" s="8"/>
      <c r="AJ24" s="8"/>
      <c r="AK24" s="8"/>
      <c r="AL24" s="8"/>
      <c r="AM24" s="8"/>
      <c r="AN24" s="8"/>
      <c r="AO24" s="8"/>
      <c r="AP24" s="8"/>
      <c r="AQ24" s="3"/>
      <c r="AR24" s="3"/>
      <c r="AS24" s="3"/>
      <c r="AT24" s="3"/>
      <c r="AU24" s="3"/>
      <c r="AV24" s="3"/>
      <c r="AW24" s="3"/>
    </row>
    <row r="25" spans="1:49" ht="36.75" customHeight="1" x14ac:dyDescent="0.15">
      <c r="A25" s="958"/>
      <c r="B25" s="959"/>
      <c r="C25" s="960"/>
      <c r="D25" s="940" t="s">
        <v>123</v>
      </c>
      <c r="E25" s="941"/>
      <c r="F25" s="942"/>
      <c r="G25" s="655" t="str">
        <f>IF($AR$3="","",IF(VLOOKUP($AR$3,計画書!$B$14:$EX$259,24)="","",VLOOKUP($AR$3,計画書!$B$14:$EX$259,24)))</f>
        <v/>
      </c>
      <c r="H25" s="656" t="s">
        <v>124</v>
      </c>
      <c r="I25" s="943"/>
      <c r="J25" s="944"/>
      <c r="K25" s="944"/>
      <c r="L25" s="944"/>
      <c r="M25" s="944"/>
      <c r="N25" s="944"/>
      <c r="O25" s="3"/>
      <c r="P25" s="3"/>
      <c r="Q25" s="3" t="str">
        <f t="shared" si="0"/>
        <v>ＯＯ</v>
      </c>
      <c r="R25" s="8" t="s">
        <v>125</v>
      </c>
      <c r="S25" s="8" t="s">
        <v>126</v>
      </c>
      <c r="T25" s="8" t="s">
        <v>127</v>
      </c>
      <c r="U25" s="8"/>
      <c r="V25" s="8"/>
      <c r="W25" s="8"/>
      <c r="X25" s="8"/>
      <c r="Y25" s="8"/>
      <c r="Z25" s="8"/>
      <c r="AA25" s="8"/>
      <c r="AB25" s="8"/>
      <c r="AC25" s="8"/>
      <c r="AD25" s="8"/>
      <c r="AE25" s="8"/>
      <c r="AF25" s="8"/>
      <c r="AG25" s="8"/>
      <c r="AH25" s="8"/>
      <c r="AI25" s="8"/>
      <c r="AJ25" s="8"/>
      <c r="AK25" s="8"/>
      <c r="AL25" s="8"/>
      <c r="AM25" s="8"/>
      <c r="AN25" s="8"/>
      <c r="AO25" s="8"/>
      <c r="AP25" s="8"/>
      <c r="AQ25" s="3"/>
      <c r="AR25" s="3"/>
      <c r="AS25" s="3"/>
      <c r="AT25" s="3"/>
      <c r="AU25" s="3"/>
      <c r="AV25" s="3"/>
      <c r="AW25" s="3"/>
    </row>
    <row r="26" spans="1:49" ht="15" customHeight="1" x14ac:dyDescent="0.15">
      <c r="O26" s="3"/>
      <c r="P26" s="3"/>
      <c r="Q26" s="3" t="str">
        <f t="shared" si="0"/>
        <v>ＰＰ</v>
      </c>
      <c r="R26" s="8" t="s">
        <v>128</v>
      </c>
      <c r="S26" s="8" t="s">
        <v>129</v>
      </c>
      <c r="T26" s="8" t="s">
        <v>130</v>
      </c>
      <c r="U26" s="8" t="s">
        <v>131</v>
      </c>
      <c r="V26" s="8"/>
      <c r="W26" s="8"/>
      <c r="X26" s="8"/>
      <c r="Y26" s="8"/>
      <c r="Z26" s="8"/>
      <c r="AA26" s="8"/>
      <c r="AB26" s="8"/>
      <c r="AC26" s="8"/>
      <c r="AD26" s="8"/>
      <c r="AE26" s="8"/>
      <c r="AF26" s="8"/>
      <c r="AG26" s="8"/>
      <c r="AH26" s="8"/>
      <c r="AI26" s="8"/>
      <c r="AJ26" s="8"/>
      <c r="AK26" s="8"/>
      <c r="AL26" s="8"/>
      <c r="AM26" s="8"/>
      <c r="AN26" s="8"/>
      <c r="AO26" s="8"/>
      <c r="AP26" s="8"/>
      <c r="AQ26" s="3"/>
      <c r="AR26" s="3"/>
      <c r="AS26" s="3"/>
      <c r="AT26" s="3"/>
      <c r="AU26" s="3"/>
      <c r="AV26" s="3"/>
      <c r="AW26" s="3"/>
    </row>
    <row r="27" spans="1:49" ht="15" customHeight="1" x14ac:dyDescent="0.15">
      <c r="A27" s="648" t="s">
        <v>132</v>
      </c>
      <c r="O27" s="3"/>
      <c r="P27" s="3"/>
      <c r="Q27" s="3" t="str">
        <f t="shared" si="0"/>
        <v>ＱＱ</v>
      </c>
      <c r="R27" s="8" t="s">
        <v>133</v>
      </c>
      <c r="S27" s="8" t="s">
        <v>134</v>
      </c>
      <c r="T27" s="8" t="s">
        <v>135</v>
      </c>
      <c r="U27" s="8"/>
      <c r="V27" s="8"/>
      <c r="W27" s="8"/>
      <c r="X27" s="8"/>
      <c r="Y27" s="8"/>
      <c r="Z27" s="8"/>
      <c r="AA27" s="8"/>
      <c r="AB27" s="8"/>
      <c r="AC27" s="8"/>
      <c r="AD27" s="8"/>
      <c r="AE27" s="8"/>
      <c r="AF27" s="8"/>
      <c r="AG27" s="8"/>
      <c r="AH27" s="8"/>
      <c r="AI27" s="8"/>
      <c r="AJ27" s="8"/>
      <c r="AK27" s="8"/>
      <c r="AL27" s="8"/>
      <c r="AM27" s="8"/>
      <c r="AN27" s="8"/>
      <c r="AO27" s="8"/>
      <c r="AP27" s="8"/>
      <c r="AQ27" s="3"/>
      <c r="AR27" s="3"/>
      <c r="AS27" s="3"/>
      <c r="AT27" s="3"/>
      <c r="AU27" s="3"/>
      <c r="AV27" s="3"/>
      <c r="AW27" s="3"/>
    </row>
    <row r="28" spans="1:49" ht="32.1" customHeight="1" x14ac:dyDescent="0.15">
      <c r="A28" s="945" t="s">
        <v>136</v>
      </c>
      <c r="B28" s="946"/>
      <c r="C28" s="946"/>
      <c r="D28" s="947" t="str">
        <f>IF($AR$3="","",VLOOKUP($AR$3,計画書!$B$14:$EX$259,25))</f>
        <v/>
      </c>
      <c r="E28" s="948"/>
      <c r="F28" s="658" t="s">
        <v>137</v>
      </c>
      <c r="G28" s="657" t="str">
        <f>IF($AR$3="","",VLOOKUP($AR$3,計画書!$B$14:$EX$259,26))</f>
        <v/>
      </c>
      <c r="H28" s="659" t="s">
        <v>139</v>
      </c>
      <c r="I28" s="949"/>
      <c r="J28" s="950"/>
      <c r="K28" s="950"/>
      <c r="L28" s="951"/>
      <c r="M28" s="951"/>
      <c r="N28" s="9"/>
      <c r="O28" s="3"/>
      <c r="P28" s="3"/>
      <c r="Q28" s="3" t="str">
        <f t="shared" si="0"/>
        <v>ＲＲ</v>
      </c>
      <c r="R28" s="8" t="s">
        <v>140</v>
      </c>
      <c r="S28" s="8" t="s">
        <v>141</v>
      </c>
      <c r="T28" s="8" t="s">
        <v>142</v>
      </c>
      <c r="U28" s="8" t="s">
        <v>143</v>
      </c>
      <c r="V28" s="8" t="s">
        <v>144</v>
      </c>
      <c r="W28" s="8" t="s">
        <v>145</v>
      </c>
      <c r="X28" s="8" t="s">
        <v>146</v>
      </c>
      <c r="Y28" s="8" t="s">
        <v>147</v>
      </c>
      <c r="Z28" s="8" t="s">
        <v>148</v>
      </c>
      <c r="AA28" s="8" t="s">
        <v>149</v>
      </c>
      <c r="AB28" s="8"/>
      <c r="AC28" s="8"/>
      <c r="AD28" s="8"/>
      <c r="AE28" s="8"/>
      <c r="AF28" s="8"/>
      <c r="AG28" s="8"/>
      <c r="AH28" s="8"/>
      <c r="AI28" s="8"/>
      <c r="AJ28" s="8"/>
      <c r="AK28" s="8"/>
      <c r="AL28" s="8"/>
      <c r="AM28" s="8"/>
      <c r="AN28" s="8"/>
      <c r="AO28" s="8"/>
      <c r="AP28" s="8"/>
      <c r="AQ28" s="3"/>
      <c r="AR28" s="3"/>
      <c r="AS28" s="3"/>
      <c r="AT28" s="3"/>
      <c r="AU28" s="3"/>
      <c r="AV28" s="3"/>
      <c r="AW28" s="3"/>
    </row>
    <row r="29" spans="1:49" ht="15" customHeight="1" x14ac:dyDescent="0.15">
      <c r="A29" s="10"/>
      <c r="D29" s="660"/>
      <c r="E29" s="660"/>
      <c r="F29" s="11"/>
      <c r="G29" s="11"/>
      <c r="H29" s="9"/>
      <c r="J29" s="11"/>
      <c r="O29" s="3"/>
      <c r="P29" s="3"/>
      <c r="Q29" s="3" t="str">
        <f t="shared" si="0"/>
        <v>ＳＳ</v>
      </c>
      <c r="R29" s="8" t="s">
        <v>150</v>
      </c>
      <c r="S29" s="8" t="s">
        <v>151</v>
      </c>
      <c r="T29" s="8" t="s">
        <v>152</v>
      </c>
      <c r="U29" s="8"/>
      <c r="V29" s="8"/>
      <c r="W29" s="8"/>
      <c r="X29" s="8"/>
      <c r="Y29" s="8"/>
      <c r="Z29" s="8"/>
      <c r="AA29" s="8"/>
      <c r="AB29" s="8"/>
      <c r="AC29" s="8"/>
      <c r="AD29" s="8"/>
      <c r="AE29" s="8"/>
      <c r="AF29" s="8"/>
      <c r="AG29" s="8"/>
      <c r="AH29" s="8"/>
      <c r="AI29" s="8"/>
      <c r="AJ29" s="8"/>
      <c r="AK29" s="8"/>
      <c r="AL29" s="8"/>
      <c r="AM29" s="8"/>
      <c r="AN29" s="8"/>
      <c r="AO29" s="8"/>
      <c r="AP29" s="8"/>
      <c r="AQ29" s="3"/>
      <c r="AR29" s="3"/>
      <c r="AS29" s="3"/>
      <c r="AT29" s="3"/>
      <c r="AU29" s="3"/>
      <c r="AV29" s="3"/>
      <c r="AW29" s="3"/>
    </row>
    <row r="30" spans="1:49" ht="15" customHeight="1" x14ac:dyDescent="0.15">
      <c r="A30" s="661" t="s">
        <v>153</v>
      </c>
      <c r="D30" s="660"/>
      <c r="E30" s="660"/>
      <c r="F30" s="11"/>
      <c r="G30" s="11"/>
      <c r="H30" s="11"/>
      <c r="I30" s="9"/>
      <c r="K30" s="11"/>
      <c r="O30" s="3"/>
      <c r="P30" s="3"/>
      <c r="Q30" s="3" t="str">
        <f t="shared" si="0"/>
        <v>ＴＴ</v>
      </c>
      <c r="R30" s="8" t="s">
        <v>154</v>
      </c>
      <c r="S30" s="8" t="s">
        <v>155</v>
      </c>
      <c r="T30" s="8"/>
      <c r="U30" s="8"/>
      <c r="V30" s="8"/>
      <c r="W30" s="8"/>
      <c r="X30" s="8"/>
      <c r="Y30" s="8"/>
      <c r="Z30" s="8"/>
      <c r="AA30" s="8"/>
      <c r="AB30" s="8"/>
      <c r="AC30" s="8"/>
      <c r="AD30" s="8"/>
      <c r="AE30" s="8"/>
      <c r="AF30" s="8"/>
      <c r="AG30" s="8"/>
      <c r="AH30" s="8"/>
      <c r="AI30" s="8"/>
      <c r="AJ30" s="8"/>
      <c r="AK30" s="8"/>
      <c r="AL30" s="8"/>
      <c r="AM30" s="8"/>
      <c r="AN30" s="8"/>
      <c r="AO30" s="8"/>
      <c r="AP30" s="8"/>
      <c r="AQ30" s="3"/>
      <c r="AR30" s="3"/>
      <c r="AS30" s="3"/>
      <c r="AT30" s="3"/>
      <c r="AU30" s="3"/>
      <c r="AV30" s="3"/>
      <c r="AW30" s="3"/>
    </row>
    <row r="31" spans="1:49" ht="44.85" customHeight="1" x14ac:dyDescent="0.15">
      <c r="A31" s="921" t="str">
        <f>IF($AR$3="","",VLOOKUP($AR$3,計画書!$B$14:$EX$259,27))</f>
        <v/>
      </c>
      <c r="B31" s="922"/>
      <c r="C31" s="922"/>
      <c r="D31" s="922"/>
      <c r="E31" s="922"/>
      <c r="F31" s="922"/>
      <c r="G31" s="922"/>
      <c r="H31" s="922"/>
      <c r="I31" s="922"/>
      <c r="J31" s="922"/>
      <c r="K31" s="922"/>
      <c r="L31" s="922"/>
      <c r="M31" s="922"/>
      <c r="N31" s="923"/>
      <c r="O31" s="3"/>
      <c r="P31" s="3"/>
      <c r="Q31" s="3"/>
      <c r="R31" s="8"/>
      <c r="S31" s="8"/>
      <c r="T31" s="8"/>
      <c r="U31" s="8"/>
      <c r="V31" s="8"/>
      <c r="W31" s="8"/>
      <c r="X31" s="8"/>
      <c r="Y31" s="8"/>
      <c r="Z31" s="8"/>
      <c r="AA31" s="8"/>
      <c r="AB31" s="8"/>
      <c r="AC31" s="8"/>
      <c r="AD31" s="8"/>
      <c r="AE31" s="8"/>
      <c r="AF31" s="8"/>
      <c r="AG31" s="8"/>
      <c r="AH31" s="8"/>
      <c r="AI31" s="8"/>
      <c r="AJ31" s="8"/>
      <c r="AK31" s="8"/>
      <c r="AL31" s="8"/>
      <c r="AM31" s="8"/>
      <c r="AN31" s="8"/>
      <c r="AO31" s="8"/>
      <c r="AP31" s="8"/>
      <c r="AQ31" s="3"/>
      <c r="AR31" s="3"/>
      <c r="AS31" s="3"/>
      <c r="AT31" s="3"/>
      <c r="AU31" s="3"/>
      <c r="AV31" s="3"/>
      <c r="AW31" s="3"/>
    </row>
    <row r="32" spans="1:49" ht="44.85" customHeight="1" x14ac:dyDescent="0.15">
      <c r="A32" s="924"/>
      <c r="B32" s="925"/>
      <c r="C32" s="925"/>
      <c r="D32" s="925"/>
      <c r="E32" s="925"/>
      <c r="F32" s="925"/>
      <c r="G32" s="925"/>
      <c r="H32" s="925"/>
      <c r="I32" s="925"/>
      <c r="J32" s="925"/>
      <c r="K32" s="925"/>
      <c r="L32" s="925"/>
      <c r="M32" s="925"/>
      <c r="N32" s="926"/>
      <c r="O32" s="3"/>
      <c r="P32" s="3"/>
      <c r="Q32" s="3"/>
      <c r="R32" s="8"/>
      <c r="S32" s="8"/>
      <c r="T32" s="8"/>
      <c r="U32" s="8"/>
      <c r="V32" s="8"/>
      <c r="W32" s="8"/>
      <c r="X32" s="8"/>
      <c r="Y32" s="8"/>
      <c r="Z32" s="8"/>
      <c r="AA32" s="8"/>
      <c r="AB32" s="8"/>
      <c r="AC32" s="8"/>
      <c r="AD32" s="8"/>
      <c r="AE32" s="8"/>
      <c r="AF32" s="8"/>
      <c r="AG32" s="8"/>
      <c r="AH32" s="8"/>
      <c r="AI32" s="8"/>
      <c r="AJ32" s="8"/>
      <c r="AK32" s="8"/>
      <c r="AL32" s="8"/>
      <c r="AM32" s="8"/>
      <c r="AN32" s="8"/>
      <c r="AO32" s="8"/>
      <c r="AP32" s="8"/>
      <c r="AQ32" s="3"/>
      <c r="AR32" s="3"/>
      <c r="AS32" s="3"/>
      <c r="AT32" s="3"/>
      <c r="AU32" s="3"/>
      <c r="AV32" s="3"/>
      <c r="AW32" s="3"/>
    </row>
    <row r="33" spans="1:49" ht="44.85" customHeight="1" x14ac:dyDescent="0.15">
      <c r="A33" s="924"/>
      <c r="B33" s="925"/>
      <c r="C33" s="925"/>
      <c r="D33" s="925"/>
      <c r="E33" s="925"/>
      <c r="F33" s="925"/>
      <c r="G33" s="925"/>
      <c r="H33" s="925"/>
      <c r="I33" s="925"/>
      <c r="J33" s="925"/>
      <c r="K33" s="925"/>
      <c r="L33" s="925"/>
      <c r="M33" s="925"/>
      <c r="N33" s="926"/>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row>
    <row r="34" spans="1:49" ht="44.85" customHeight="1" x14ac:dyDescent="0.15">
      <c r="A34" s="927"/>
      <c r="B34" s="928"/>
      <c r="C34" s="928"/>
      <c r="D34" s="928"/>
      <c r="E34" s="928"/>
      <c r="F34" s="928"/>
      <c r="G34" s="928"/>
      <c r="H34" s="928"/>
      <c r="I34" s="928"/>
      <c r="J34" s="928"/>
      <c r="K34" s="928"/>
      <c r="L34" s="928"/>
      <c r="M34" s="928"/>
      <c r="N34" s="929"/>
      <c r="O34" s="3"/>
      <c r="P34" s="3"/>
      <c r="Q34" s="3"/>
      <c r="R34" s="930" t="str">
        <f>IFERROR(DATE(VALUE(SUBSTITUTE(K5,"年","")),VALUE(SUBSTITUTE(M5,"月","")),VALUE(SUBSTITUTE(N5,"日",""))),"")</f>
        <v/>
      </c>
      <c r="S34" s="931"/>
      <c r="T34" s="932"/>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49" ht="33.75" customHeight="1" x14ac:dyDescent="0.15">
      <c r="A35" s="3"/>
      <c r="B35" s="3"/>
      <c r="C35" s="3"/>
      <c r="D35" s="3"/>
      <c r="E35" s="3"/>
      <c r="F35" s="3"/>
      <c r="G35" s="3"/>
      <c r="H35" s="3"/>
      <c r="I35" s="3"/>
      <c r="J35" s="3"/>
      <c r="K35" s="3"/>
      <c r="L35" s="3"/>
      <c r="M35" s="3"/>
      <c r="N35" s="12"/>
      <c r="O35" s="3"/>
      <c r="P35" s="3"/>
      <c r="Q35" s="3"/>
      <c r="R35" s="13" t="s">
        <v>156</v>
      </c>
      <c r="S35" s="13" t="s">
        <v>157</v>
      </c>
      <c r="T35" s="13" t="s">
        <v>158</v>
      </c>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row>
    <row r="36" spans="1:49" ht="46.5" customHeight="1" x14ac:dyDescent="0.15">
      <c r="A36" s="3"/>
      <c r="B36" s="3"/>
      <c r="C36" s="3"/>
      <c r="D36" s="3"/>
      <c r="E36" s="3"/>
      <c r="F36" s="3"/>
      <c r="G36" s="3"/>
      <c r="H36" s="3"/>
      <c r="I36" s="3"/>
      <c r="J36" s="3"/>
      <c r="K36" s="3"/>
      <c r="L36" s="3"/>
      <c r="M36" s="3"/>
      <c r="N36" s="3"/>
      <c r="O36" s="3"/>
      <c r="P36" s="3"/>
      <c r="Q36" s="3"/>
      <c r="R36" s="14" t="s">
        <v>159</v>
      </c>
      <c r="S36" s="14" t="s">
        <v>160</v>
      </c>
      <c r="T36" s="14" t="s">
        <v>161</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row>
    <row r="37" spans="1:49" ht="9.75" customHeight="1" x14ac:dyDescent="0.15">
      <c r="A37" s="3"/>
      <c r="B37" s="3"/>
      <c r="C37" s="3"/>
      <c r="D37" s="3"/>
      <c r="E37" s="3"/>
      <c r="F37" s="3"/>
      <c r="G37" s="3"/>
      <c r="H37" s="3"/>
      <c r="I37" s="3"/>
      <c r="J37" s="3"/>
      <c r="K37" s="3"/>
      <c r="L37" s="3"/>
      <c r="M37" s="3"/>
      <c r="N37" s="3"/>
      <c r="O37" s="3"/>
      <c r="P37" s="3"/>
      <c r="Q37" s="3"/>
      <c r="R37" s="14" t="s">
        <v>162</v>
      </c>
      <c r="S37" s="14" t="s">
        <v>163</v>
      </c>
      <c r="T37" s="14" t="s">
        <v>164</v>
      </c>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row>
    <row r="38" spans="1:49" ht="30" customHeight="1" x14ac:dyDescent="0.15">
      <c r="A38" s="3"/>
      <c r="B38" s="3"/>
      <c r="C38" s="3"/>
      <c r="D38" s="3"/>
      <c r="E38" s="3"/>
      <c r="F38" s="3"/>
      <c r="G38" s="3"/>
      <c r="H38" s="3"/>
      <c r="I38" s="3"/>
      <c r="J38" s="3"/>
      <c r="K38" s="3"/>
      <c r="L38" s="3"/>
      <c r="M38" s="3"/>
      <c r="N38" s="3"/>
      <c r="O38" s="3"/>
      <c r="P38" s="3"/>
      <c r="Q38" s="3"/>
      <c r="R38" s="14"/>
      <c r="S38" s="14" t="s">
        <v>165</v>
      </c>
      <c r="T38" s="14" t="s">
        <v>166</v>
      </c>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row>
    <row r="39" spans="1:49" ht="30" customHeight="1" x14ac:dyDescent="0.15">
      <c r="A39" s="3"/>
      <c r="B39" s="3"/>
      <c r="C39" s="3"/>
      <c r="D39" s="3"/>
      <c r="E39" s="3"/>
      <c r="F39" s="3"/>
      <c r="G39" s="3"/>
      <c r="H39" s="3"/>
      <c r="I39" s="3"/>
      <c r="J39" s="3"/>
      <c r="K39" s="3"/>
      <c r="L39" s="3"/>
      <c r="M39" s="3"/>
      <c r="N39" s="3"/>
      <c r="O39" s="3"/>
      <c r="P39" s="3"/>
      <c r="Q39" s="3"/>
      <c r="R39" s="14"/>
      <c r="S39" s="14" t="s">
        <v>167</v>
      </c>
      <c r="T39" s="14" t="s">
        <v>168</v>
      </c>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row>
    <row r="40" spans="1:49" x14ac:dyDescent="0.15">
      <c r="A40" s="3"/>
      <c r="B40" s="3"/>
      <c r="C40" s="3"/>
      <c r="D40" s="3"/>
      <c r="E40" s="3"/>
      <c r="F40" s="3"/>
      <c r="G40" s="3"/>
      <c r="H40" s="3"/>
      <c r="I40" s="3"/>
      <c r="J40" s="3"/>
      <c r="K40" s="3"/>
      <c r="L40" s="3"/>
      <c r="M40" s="3"/>
      <c r="N40" s="3"/>
      <c r="O40" s="3"/>
      <c r="P40" s="3"/>
      <c r="Q40" s="3"/>
      <c r="R40" s="14"/>
      <c r="S40" s="14" t="s">
        <v>169</v>
      </c>
      <c r="T40" s="14" t="s">
        <v>170</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row>
    <row r="41" spans="1:49" x14ac:dyDescent="0.15">
      <c r="A41" s="3"/>
      <c r="B41" s="3"/>
      <c r="C41" s="3"/>
      <c r="D41" s="3"/>
      <c r="E41" s="3"/>
      <c r="F41" s="3"/>
      <c r="G41" s="3"/>
      <c r="H41" s="3"/>
      <c r="I41" s="3"/>
      <c r="J41" s="3"/>
      <c r="K41" s="3"/>
      <c r="L41" s="3"/>
      <c r="M41" s="3"/>
      <c r="N41" s="3"/>
      <c r="O41" s="3"/>
      <c r="P41" s="3"/>
      <c r="Q41" s="3"/>
      <c r="R41" s="14"/>
      <c r="S41" s="14" t="s">
        <v>171</v>
      </c>
      <c r="T41" s="14" t="s">
        <v>172</v>
      </c>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row>
    <row r="42" spans="1:49" x14ac:dyDescent="0.15">
      <c r="A42" s="3"/>
      <c r="B42" s="3"/>
      <c r="C42" s="3"/>
      <c r="D42" s="3"/>
      <c r="E42" s="3"/>
      <c r="F42" s="3"/>
      <c r="G42" s="3"/>
      <c r="H42" s="3"/>
      <c r="I42" s="3"/>
      <c r="J42" s="3"/>
      <c r="K42" s="3"/>
      <c r="L42" s="3"/>
      <c r="M42" s="3"/>
      <c r="N42" s="3"/>
      <c r="O42" s="3"/>
      <c r="P42" s="3"/>
      <c r="Q42" s="3"/>
      <c r="R42" s="14"/>
      <c r="S42" s="14" t="s">
        <v>173</v>
      </c>
      <c r="T42" s="14" t="s">
        <v>174</v>
      </c>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row>
    <row r="43" spans="1:49" x14ac:dyDescent="0.15">
      <c r="A43" s="3"/>
      <c r="B43" s="3"/>
      <c r="C43" s="3"/>
      <c r="D43" s="3"/>
      <c r="E43" s="3"/>
      <c r="F43" s="3"/>
      <c r="G43" s="3"/>
      <c r="H43" s="3"/>
      <c r="I43" s="3"/>
      <c r="J43" s="3"/>
      <c r="K43" s="3"/>
      <c r="L43" s="3"/>
      <c r="M43" s="3"/>
      <c r="N43" s="3"/>
      <c r="O43" s="3"/>
      <c r="P43" s="3"/>
      <c r="Q43" s="3"/>
      <c r="R43" s="15"/>
      <c r="S43" s="14" t="s">
        <v>175</v>
      </c>
      <c r="T43" s="14" t="s">
        <v>176</v>
      </c>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row>
    <row r="44" spans="1:49" x14ac:dyDescent="0.15">
      <c r="A44" s="3"/>
      <c r="B44" s="3"/>
      <c r="C44" s="3"/>
      <c r="D44" s="3"/>
      <c r="E44" s="3"/>
      <c r="F44" s="3"/>
      <c r="G44" s="3"/>
      <c r="H44" s="3"/>
      <c r="I44" s="3"/>
      <c r="J44" s="3"/>
      <c r="K44" s="3"/>
      <c r="L44" s="3"/>
      <c r="M44" s="3"/>
      <c r="N44" s="3"/>
      <c r="O44" s="3"/>
      <c r="P44" s="3"/>
      <c r="Q44" s="3"/>
      <c r="R44" s="15"/>
      <c r="S44" s="14" t="s">
        <v>177</v>
      </c>
      <c r="T44" s="14" t="s">
        <v>178</v>
      </c>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row>
    <row r="45" spans="1:49" x14ac:dyDescent="0.15">
      <c r="A45" s="3"/>
      <c r="B45" s="3"/>
      <c r="C45" s="3"/>
      <c r="D45" s="3"/>
      <c r="E45" s="3"/>
      <c r="F45" s="3"/>
      <c r="G45" s="3"/>
      <c r="H45" s="3"/>
      <c r="I45" s="3"/>
      <c r="J45" s="3"/>
      <c r="K45" s="3"/>
      <c r="L45" s="3"/>
      <c r="M45" s="3"/>
      <c r="N45" s="3"/>
      <c r="O45" s="3"/>
      <c r="P45" s="3"/>
      <c r="Q45" s="3"/>
      <c r="R45" s="15"/>
      <c r="S45" s="14" t="s">
        <v>179</v>
      </c>
      <c r="T45" s="14" t="s">
        <v>180</v>
      </c>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row>
    <row r="46" spans="1:49" x14ac:dyDescent="0.15">
      <c r="A46" s="3"/>
      <c r="B46" s="3"/>
      <c r="C46" s="3"/>
      <c r="D46" s="3"/>
      <c r="E46" s="3"/>
      <c r="F46" s="3"/>
      <c r="G46" s="3"/>
      <c r="H46" s="3"/>
      <c r="I46" s="3"/>
      <c r="J46" s="3"/>
      <c r="K46" s="3"/>
      <c r="L46" s="3"/>
      <c r="M46" s="3"/>
      <c r="N46" s="3"/>
      <c r="O46" s="3"/>
      <c r="P46" s="3"/>
      <c r="Q46" s="3"/>
      <c r="R46" s="15"/>
      <c r="S46" s="14" t="s">
        <v>181</v>
      </c>
      <c r="T46" s="14" t="s">
        <v>182</v>
      </c>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row>
    <row r="47" spans="1:49" x14ac:dyDescent="0.15">
      <c r="A47" s="3"/>
      <c r="B47" s="3"/>
      <c r="C47" s="3"/>
      <c r="D47" s="3"/>
      <c r="E47" s="3"/>
      <c r="F47" s="3"/>
      <c r="G47" s="3"/>
      <c r="H47" s="3"/>
      <c r="I47" s="3"/>
      <c r="J47" s="3"/>
      <c r="K47" s="3"/>
      <c r="L47" s="3"/>
      <c r="M47" s="3"/>
      <c r="N47" s="3"/>
      <c r="O47" s="3"/>
      <c r="P47" s="3"/>
      <c r="Q47" s="3"/>
      <c r="R47" s="15"/>
      <c r="S47" s="14" t="s">
        <v>183</v>
      </c>
      <c r="T47" s="14" t="s">
        <v>184</v>
      </c>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row>
    <row r="48" spans="1:49" ht="15" customHeight="1" x14ac:dyDescent="0.15">
      <c r="A48" s="3"/>
      <c r="B48" s="3"/>
      <c r="C48" s="3"/>
      <c r="D48" s="3"/>
      <c r="E48" s="3"/>
      <c r="F48" s="3"/>
      <c r="G48" s="3"/>
      <c r="H48" s="3"/>
      <c r="I48" s="3"/>
      <c r="J48" s="3"/>
      <c r="K48" s="3"/>
      <c r="L48" s="3"/>
      <c r="M48" s="3"/>
      <c r="N48" s="3"/>
      <c r="O48" s="15"/>
      <c r="P48" s="15"/>
      <c r="Q48" s="15"/>
      <c r="R48" s="15"/>
      <c r="S48" s="14"/>
      <c r="T48" s="14" t="s">
        <v>185</v>
      </c>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3"/>
      <c r="AV48" s="3"/>
      <c r="AW48" s="3"/>
    </row>
    <row r="49" spans="1:49" x14ac:dyDescent="0.15">
      <c r="A49" s="3"/>
      <c r="B49" s="3"/>
      <c r="C49" s="3"/>
      <c r="D49" s="3"/>
      <c r="E49" s="3"/>
      <c r="F49" s="3"/>
      <c r="G49" s="3"/>
      <c r="H49" s="3"/>
      <c r="I49" s="3"/>
      <c r="J49" s="3"/>
      <c r="K49" s="3"/>
      <c r="L49" s="3"/>
      <c r="M49" s="3"/>
      <c r="N49" s="3"/>
      <c r="O49" s="15"/>
      <c r="P49" s="15"/>
      <c r="Q49" s="15"/>
      <c r="R49" s="15"/>
      <c r="S49" s="14"/>
      <c r="T49" s="14" t="s">
        <v>186</v>
      </c>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3"/>
      <c r="AV49" s="3"/>
      <c r="AW49" s="3"/>
    </row>
    <row r="50" spans="1:49" x14ac:dyDescent="0.15">
      <c r="A50" s="3"/>
      <c r="B50" s="3"/>
      <c r="C50" s="3"/>
      <c r="D50" s="3"/>
      <c r="E50" s="3"/>
      <c r="F50" s="3"/>
      <c r="G50" s="3"/>
      <c r="H50" s="3"/>
      <c r="I50" s="3"/>
      <c r="J50" s="3"/>
      <c r="K50" s="3"/>
      <c r="L50" s="3"/>
      <c r="M50" s="3"/>
      <c r="N50" s="3"/>
      <c r="O50" s="15"/>
      <c r="P50" s="15"/>
      <c r="Q50" s="15"/>
      <c r="R50" s="15"/>
      <c r="S50" s="14"/>
      <c r="T50" s="14" t="s">
        <v>187</v>
      </c>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3"/>
      <c r="AV50" s="3"/>
      <c r="AW50" s="3"/>
    </row>
    <row r="51" spans="1:49" x14ac:dyDescent="0.15">
      <c r="R51"/>
      <c r="S51" s="16"/>
      <c r="T51" s="16" t="s">
        <v>188</v>
      </c>
    </row>
    <row r="52" spans="1:49" x14ac:dyDescent="0.15">
      <c r="R52"/>
      <c r="S52" s="16"/>
      <c r="T52" s="16" t="s">
        <v>189</v>
      </c>
    </row>
    <row r="53" spans="1:49" x14ac:dyDescent="0.15">
      <c r="R53"/>
      <c r="S53" s="16"/>
      <c r="T53" s="16" t="s">
        <v>190</v>
      </c>
    </row>
    <row r="54" spans="1:49" x14ac:dyDescent="0.15">
      <c r="R54"/>
      <c r="S54" s="16"/>
      <c r="T54" s="16" t="s">
        <v>191</v>
      </c>
    </row>
    <row r="55" spans="1:49" x14ac:dyDescent="0.15">
      <c r="R55"/>
      <c r="S55" s="16"/>
      <c r="T55" s="16" t="s">
        <v>192</v>
      </c>
    </row>
    <row r="56" spans="1:49" x14ac:dyDescent="0.15">
      <c r="R56"/>
      <c r="S56" s="16"/>
      <c r="T56" s="16" t="s">
        <v>193</v>
      </c>
    </row>
    <row r="57" spans="1:49" x14ac:dyDescent="0.15">
      <c r="R57"/>
      <c r="S57" s="16"/>
      <c r="T57" s="16" t="s">
        <v>194</v>
      </c>
    </row>
    <row r="58" spans="1:49" x14ac:dyDescent="0.15">
      <c r="R58"/>
      <c r="S58" s="16"/>
      <c r="T58" s="16" t="s">
        <v>195</v>
      </c>
    </row>
    <row r="59" spans="1:49" x14ac:dyDescent="0.15">
      <c r="R59" s="17"/>
      <c r="S59" s="16"/>
      <c r="T59" s="16" t="s">
        <v>196</v>
      </c>
    </row>
    <row r="60" spans="1:49" x14ac:dyDescent="0.15">
      <c r="R60" s="17"/>
      <c r="S60" s="18"/>
      <c r="T60" s="16" t="s">
        <v>197</v>
      </c>
    </row>
    <row r="61" spans="1:49" x14ac:dyDescent="0.15">
      <c r="R61"/>
      <c r="S61" s="18"/>
      <c r="T61" s="16" t="s">
        <v>198</v>
      </c>
    </row>
    <row r="62" spans="1:49" x14ac:dyDescent="0.15">
      <c r="R62"/>
      <c r="S62" s="16"/>
      <c r="T62" s="16" t="s">
        <v>199</v>
      </c>
    </row>
    <row r="63" spans="1:49" x14ac:dyDescent="0.15">
      <c r="R63"/>
      <c r="S63" s="16"/>
      <c r="T63" s="16" t="s">
        <v>200</v>
      </c>
    </row>
    <row r="64" spans="1:49" x14ac:dyDescent="0.15">
      <c r="R64"/>
      <c r="S64" s="16"/>
      <c r="T64" s="16" t="s">
        <v>201</v>
      </c>
    </row>
    <row r="65" spans="18:20" x14ac:dyDescent="0.15">
      <c r="R65"/>
      <c r="S65" s="16"/>
      <c r="T65" s="16" t="s">
        <v>202</v>
      </c>
    </row>
    <row r="66" spans="18:20" x14ac:dyDescent="0.15">
      <c r="R66"/>
      <c r="S66" s="16"/>
      <c r="T66" s="16" t="s">
        <v>203</v>
      </c>
    </row>
  </sheetData>
  <sheetProtection algorithmName="SHA-512" hashValue="pmbspjhyK/xU9LstjNlP62KdNpDU4xYMqM5gyQqxstMlX30BuhWx3AVcycM40Lnzevxh7o+jl9f+zZRFxuGfEA==" saltValue="KyZCvM7+hHGIwgJtqJjA7Q==" spinCount="100000" sheet="1" formatCells="0" selectLockedCells="1"/>
  <mergeCells count="40">
    <mergeCell ref="K2:L2"/>
    <mergeCell ref="M2:N2"/>
    <mergeCell ref="A3:N3"/>
    <mergeCell ref="A7:C7"/>
    <mergeCell ref="I7:N7"/>
    <mergeCell ref="H8:H9"/>
    <mergeCell ref="I8:N8"/>
    <mergeCell ref="I9:N9"/>
    <mergeCell ref="A12:N12"/>
    <mergeCell ref="A14:C15"/>
    <mergeCell ref="D14:N14"/>
    <mergeCell ref="D15:N15"/>
    <mergeCell ref="A16:C16"/>
    <mergeCell ref="D16:N16"/>
    <mergeCell ref="A17:C18"/>
    <mergeCell ref="D17:E17"/>
    <mergeCell ref="F17:N17"/>
    <mergeCell ref="D18:E18"/>
    <mergeCell ref="F18:N18"/>
    <mergeCell ref="D23:F24"/>
    <mergeCell ref="G23:G24"/>
    <mergeCell ref="H23:H24"/>
    <mergeCell ref="I23:K23"/>
    <mergeCell ref="L23:M23"/>
    <mergeCell ref="A31:N34"/>
    <mergeCell ref="R34:T34"/>
    <mergeCell ref="K5:N5"/>
    <mergeCell ref="I24:K24"/>
    <mergeCell ref="L24:M24"/>
    <mergeCell ref="D25:F25"/>
    <mergeCell ref="I25:N25"/>
    <mergeCell ref="A28:C28"/>
    <mergeCell ref="D28:E28"/>
    <mergeCell ref="I28:K28"/>
    <mergeCell ref="L28:M28"/>
    <mergeCell ref="A19:C25"/>
    <mergeCell ref="E19:N19"/>
    <mergeCell ref="E20:N20"/>
    <mergeCell ref="E21:N21"/>
    <mergeCell ref="E22:N22"/>
  </mergeCells>
  <phoneticPr fontId="7"/>
  <dataValidations count="6">
    <dataValidation type="list" allowBlank="1" showInputMessage="1" showErrorMessage="1" sqref="F17:N17" xr:uid="{00000000-0002-0000-0100-000000000000}">
      <formula1>$R$11:$R$30</formula1>
    </dataValidation>
    <dataValidation type="whole" operator="greaterThanOrEqual" allowBlank="1" showInputMessage="1" showErrorMessage="1" sqref="L23:M23" xr:uid="{00000000-0002-0000-0100-000001000000}">
      <formula1>1</formula1>
    </dataValidation>
    <dataValidation type="list" allowBlank="1" showInputMessage="1" showErrorMessage="1" sqref="F18:N18" xr:uid="{00000000-0002-0000-0100-000002000000}">
      <formula1>INDIRECT($P$11)</formula1>
    </dataValidation>
    <dataValidation type="whole" operator="greaterThanOrEqual" allowBlank="1" showInputMessage="1" showErrorMessage="1" sqref="L24:M24" xr:uid="{00000000-0002-0000-0100-000003000000}">
      <formula1>0</formula1>
    </dataValidation>
    <dataValidation operator="greaterThanOrEqual" allowBlank="1" showInputMessage="1" showErrorMessage="1" error="整数値（四捨五入）を入力してください。" sqref="G23:G24" xr:uid="{00000000-0002-0000-0100-000004000000}"/>
    <dataValidation operator="greaterThanOrEqual" allowBlank="1" showInputMessage="1" showErrorMessage="1" sqref="G25" xr:uid="{00000000-0002-0000-0100-000005000000}"/>
  </dataValidations>
  <printOptions horizontalCentered="1"/>
  <pageMargins left="0.59055118110236227" right="0.59055118110236227" top="0.39370078740157483" bottom="0.59055118110236227" header="0.31496062992125984" footer="0.2362204724409449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18</xdr:row>
                    <xdr:rowOff>19050</xdr:rowOff>
                  </from>
                  <to>
                    <xdr:col>3</xdr:col>
                    <xdr:colOff>371475</xdr:colOff>
                    <xdr:row>18</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76200</xdr:colOff>
                    <xdr:row>19</xdr:row>
                    <xdr:rowOff>28575</xdr:rowOff>
                  </from>
                  <to>
                    <xdr:col>3</xdr:col>
                    <xdr:colOff>342900</xdr:colOff>
                    <xdr:row>19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76200</xdr:colOff>
                    <xdr:row>20</xdr:row>
                    <xdr:rowOff>66675</xdr:rowOff>
                  </from>
                  <to>
                    <xdr:col>3</xdr:col>
                    <xdr:colOff>371475</xdr:colOff>
                    <xdr:row>20</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76200</xdr:colOff>
                    <xdr:row>21</xdr:row>
                    <xdr:rowOff>47625</xdr:rowOff>
                  </from>
                  <to>
                    <xdr:col>3</xdr:col>
                    <xdr:colOff>295275</xdr:colOff>
                    <xdr:row>21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48"/>
  <sheetViews>
    <sheetView showGridLines="0" view="pageBreakPreview" topLeftCell="A9" zoomScale="80" zoomScaleNormal="100" zoomScaleSheetLayoutView="80" workbookViewId="0">
      <selection activeCell="X18" sqref="X18"/>
    </sheetView>
  </sheetViews>
  <sheetFormatPr defaultColWidth="9" defaultRowHeight="12" x14ac:dyDescent="0.15"/>
  <cols>
    <col min="1" max="1" width="4.75" style="20" customWidth="1"/>
    <col min="2" max="2" width="15.75" style="20" customWidth="1"/>
    <col min="3" max="3" width="2.25" style="20" customWidth="1"/>
    <col min="4" max="4" width="12.75" style="20" customWidth="1"/>
    <col min="5" max="5" width="6.75" style="20" customWidth="1"/>
    <col min="6" max="6" width="2.25" style="20" customWidth="1"/>
    <col min="7" max="9" width="6.75" style="20" customWidth="1"/>
    <col min="10" max="10" width="2.25" style="20" customWidth="1"/>
    <col min="11" max="13" width="6.75" style="20" customWidth="1"/>
    <col min="14" max="14" width="2.625" style="20" customWidth="1"/>
    <col min="15" max="15" width="3" style="20" customWidth="1"/>
    <col min="16" max="16" width="9" style="20" hidden="1" customWidth="1"/>
    <col min="17" max="17" width="1.25" style="20" hidden="1" customWidth="1"/>
    <col min="18" max="18" width="16.125" style="20" hidden="1" customWidth="1"/>
    <col min="19" max="19" width="1.25" style="20" hidden="1" customWidth="1"/>
    <col min="20" max="20" width="16.125" style="20" hidden="1" customWidth="1"/>
    <col min="21" max="21" width="4" style="20" hidden="1" customWidth="1"/>
    <col min="22" max="22" width="37.875" style="20" hidden="1" customWidth="1"/>
    <col min="23" max="24" width="9" style="20" customWidth="1"/>
    <col min="25" max="26" width="12.875" style="20" customWidth="1"/>
    <col min="27" max="27" width="9" style="20" customWidth="1"/>
    <col min="28" max="16384" width="9" style="20"/>
  </cols>
  <sheetData>
    <row r="1" spans="1:24" s="2" customFormat="1" ht="13.5" x14ac:dyDescent="0.15">
      <c r="A1" s="662" t="s">
        <v>204</v>
      </c>
      <c r="B1" s="1"/>
      <c r="C1" s="1"/>
      <c r="D1" s="1"/>
      <c r="E1" s="1"/>
      <c r="F1" s="1"/>
      <c r="G1" s="1"/>
      <c r="H1" s="1"/>
      <c r="I1" s="1"/>
      <c r="J1" s="1"/>
      <c r="K1" s="1"/>
      <c r="L1" s="1"/>
      <c r="M1" s="1"/>
      <c r="N1" s="3"/>
      <c r="O1" s="3"/>
      <c r="P1" s="3"/>
      <c r="Q1" s="3"/>
      <c r="R1" s="3"/>
      <c r="S1" s="3"/>
      <c r="T1" s="3"/>
      <c r="U1" s="3"/>
      <c r="V1" s="3"/>
      <c r="W1" s="3"/>
      <c r="X1" s="3"/>
    </row>
    <row r="2" spans="1:24" s="2" customFormat="1" ht="18" customHeight="1" x14ac:dyDescent="0.15">
      <c r="A2" s="641" t="s">
        <v>205</v>
      </c>
      <c r="B2" s="642"/>
      <c r="C2" s="642"/>
      <c r="D2" s="642"/>
      <c r="E2" s="642"/>
      <c r="F2" s="642"/>
      <c r="G2" s="642"/>
      <c r="H2" s="642"/>
      <c r="I2" s="642"/>
      <c r="J2" s="642"/>
      <c r="K2" s="642"/>
      <c r="L2" s="1"/>
      <c r="M2" s="1"/>
      <c r="N2" s="3"/>
      <c r="O2" s="3"/>
      <c r="P2" s="3"/>
      <c r="Q2" s="3"/>
      <c r="R2" s="3"/>
      <c r="S2" s="3"/>
      <c r="T2" s="3"/>
      <c r="U2" s="3"/>
      <c r="V2" s="3"/>
      <c r="W2" s="3"/>
      <c r="X2" s="3"/>
    </row>
    <row r="3" spans="1:24" s="2" customFormat="1" ht="13.5" x14ac:dyDescent="0.15">
      <c r="A3" s="661" t="s">
        <v>206</v>
      </c>
      <c r="N3" s="3"/>
      <c r="O3" s="3"/>
      <c r="P3" s="3"/>
      <c r="Q3" s="3"/>
      <c r="R3" s="3"/>
      <c r="S3" s="3"/>
      <c r="T3" s="3"/>
      <c r="U3" s="3"/>
      <c r="V3" s="3"/>
      <c r="W3" s="3"/>
      <c r="X3" s="3"/>
    </row>
    <row r="4" spans="1:24" s="2" customFormat="1" ht="30" customHeight="1" x14ac:dyDescent="0.15">
      <c r="A4" s="663"/>
      <c r="B4" s="1111" t="s">
        <v>207</v>
      </c>
      <c r="C4" s="1112"/>
      <c r="D4" s="664" t="s">
        <v>208</v>
      </c>
      <c r="E4" s="1114" t="str">
        <f>IF(計1!$AR$3="","",IF(VLOOKUP(計1!$AR$3,計画書!$B$14:$EX$259,29)="","",VLOOKUP(計1!$AR$3,計画書!$B$14:$EX$259,29)))</f>
        <v/>
      </c>
      <c r="F4" s="1114"/>
      <c r="G4" s="1114"/>
      <c r="H4" s="1114"/>
      <c r="I4" s="1114"/>
      <c r="J4" s="1114"/>
      <c r="K4" s="1114"/>
      <c r="L4" s="1114"/>
      <c r="M4" s="1115"/>
      <c r="N4" s="3"/>
      <c r="O4" s="3"/>
      <c r="P4" s="19" t="e">
        <f>IF(VLOOKUP(計1!$AR$3,計画書!$B$14:$EX$259,28)="",FALSE,TRUE)</f>
        <v>#N/A</v>
      </c>
      <c r="Q4" s="19"/>
      <c r="R4" s="19"/>
      <c r="S4" s="19"/>
      <c r="T4" s="3"/>
      <c r="U4" s="3"/>
      <c r="V4" s="3"/>
      <c r="W4" s="3"/>
      <c r="X4" s="3"/>
    </row>
    <row r="5" spans="1:24" s="2" customFormat="1" ht="30" customHeight="1" x14ac:dyDescent="0.15">
      <c r="A5" s="988"/>
      <c r="B5" s="667"/>
      <c r="C5" s="668"/>
      <c r="D5" s="664" t="s">
        <v>209</v>
      </c>
      <c r="E5" s="1114" t="str">
        <f>IF(計1!$AR$3="","",IF(VLOOKUP(計1!$AR$3,計画書!$B$14:$EX$259,31)="","",VLOOKUP(計1!$AR$3,計画書!$B$14:$EX$259,31)))</f>
        <v/>
      </c>
      <c r="F5" s="1114"/>
      <c r="G5" s="1114"/>
      <c r="H5" s="1114"/>
      <c r="I5" s="1114"/>
      <c r="J5" s="1114"/>
      <c r="K5" s="1114"/>
      <c r="L5" s="1114"/>
      <c r="M5" s="1115"/>
      <c r="N5" s="3"/>
      <c r="O5" s="3"/>
      <c r="P5" s="19" t="e">
        <f>IF(VLOOKUP(計1!$AR$3,計画書!$B$14:$EX$259,30)="",FALSE,TRUE)</f>
        <v>#N/A</v>
      </c>
      <c r="Q5" s="19"/>
      <c r="R5" s="19"/>
      <c r="S5" s="19"/>
      <c r="T5" s="3"/>
      <c r="U5" s="3"/>
      <c r="V5" s="3"/>
      <c r="W5" s="3"/>
      <c r="X5" s="3"/>
    </row>
    <row r="6" spans="1:24" s="2" customFormat="1" ht="30" customHeight="1" x14ac:dyDescent="0.15">
      <c r="A6" s="1123"/>
      <c r="B6" s="1125" t="s">
        <v>210</v>
      </c>
      <c r="C6" s="1126"/>
      <c r="D6" s="664" t="s">
        <v>211</v>
      </c>
      <c r="E6" s="1114" t="str">
        <f>IF(計1!$AR$3="","",IF(VLOOKUP(計1!$AR$3,計画書!$B$14:$EX$259,32)="","",VLOOKUP(計1!$AR$3,計画書!$B$14:$EX$259,32)))</f>
        <v/>
      </c>
      <c r="F6" s="1114"/>
      <c r="G6" s="1114"/>
      <c r="H6" s="1114"/>
      <c r="I6" s="1114"/>
      <c r="J6" s="1114"/>
      <c r="K6" s="1114"/>
      <c r="L6" s="1114"/>
      <c r="M6" s="1115"/>
      <c r="N6" s="3"/>
      <c r="O6" s="3"/>
      <c r="P6" s="19"/>
      <c r="Q6" s="3"/>
      <c r="R6" s="3"/>
      <c r="S6" s="3"/>
      <c r="T6" s="3"/>
      <c r="U6" s="3"/>
      <c r="V6" s="3"/>
      <c r="W6" s="3"/>
      <c r="X6" s="3"/>
    </row>
    <row r="7" spans="1:24" s="2" customFormat="1" ht="30" customHeight="1" x14ac:dyDescent="0.15">
      <c r="A7" s="1124"/>
      <c r="B7" s="669"/>
      <c r="C7" s="670"/>
      <c r="D7" s="664" t="s">
        <v>212</v>
      </c>
      <c r="E7" s="1114" t="str">
        <f>IF(計1!$AR$3="","",IF(VLOOKUP(計1!$AR$3,計画書!$B$14:$EX$259,33)="","",VLOOKUP(計1!$AR$3,計画書!$B$14:$EX$259,33)))</f>
        <v/>
      </c>
      <c r="F7" s="1114"/>
      <c r="G7" s="1114"/>
      <c r="H7" s="1114"/>
      <c r="I7" s="1114"/>
      <c r="J7" s="1114"/>
      <c r="K7" s="1114"/>
      <c r="L7" s="1114"/>
      <c r="M7" s="1115"/>
      <c r="N7" s="3"/>
      <c r="O7" s="3"/>
      <c r="P7" s="19"/>
      <c r="Q7" s="3"/>
      <c r="R7" s="3"/>
      <c r="S7" s="3"/>
      <c r="T7" s="3"/>
      <c r="U7" s="3"/>
      <c r="V7" s="3"/>
      <c r="W7" s="3"/>
      <c r="X7" s="3"/>
    </row>
    <row r="8" spans="1:24" s="2" customFormat="1" ht="30" customHeight="1" x14ac:dyDescent="0.15">
      <c r="A8" s="663"/>
      <c r="B8" s="1111" t="s">
        <v>213</v>
      </c>
      <c r="C8" s="1112"/>
      <c r="D8" s="1113" t="str">
        <f>IF(計1!$AR$3="","",IF(VLOOKUP(計1!$AR$3,計画書!$B$14:$EX$259,35)="","",VLOOKUP(計1!$AR$3,計画書!$B$14:$EX$259,35)))</f>
        <v/>
      </c>
      <c r="E8" s="1114"/>
      <c r="F8" s="1114"/>
      <c r="G8" s="1114"/>
      <c r="H8" s="1114"/>
      <c r="I8" s="1114"/>
      <c r="J8" s="1114"/>
      <c r="K8" s="1114"/>
      <c r="L8" s="1114"/>
      <c r="M8" s="1115"/>
      <c r="N8" s="3"/>
      <c r="O8" s="3"/>
      <c r="P8" s="19" t="e">
        <f>IF(VLOOKUP(計1!$AR$3,計画書!$B$14:$EX$259,34)="",FALSE,TRUE)</f>
        <v>#N/A</v>
      </c>
      <c r="Q8" s="19"/>
      <c r="R8" s="19"/>
      <c r="S8" s="19"/>
      <c r="T8" s="3"/>
      <c r="U8" s="3"/>
      <c r="V8" s="3"/>
      <c r="W8" s="3"/>
      <c r="X8" s="3"/>
    </row>
    <row r="9" spans="1:24" s="2" customFormat="1" ht="15" customHeight="1" x14ac:dyDescent="0.15">
      <c r="N9" s="3"/>
      <c r="O9" s="3"/>
      <c r="P9" s="3"/>
      <c r="Q9" s="3"/>
      <c r="R9" s="3"/>
      <c r="S9" s="3"/>
      <c r="T9" s="3"/>
      <c r="U9" s="3"/>
      <c r="V9" s="3"/>
      <c r="W9" s="3"/>
      <c r="X9" s="3"/>
    </row>
    <row r="10" spans="1:24" ht="15" customHeight="1" x14ac:dyDescent="0.15">
      <c r="A10" s="661" t="s">
        <v>214</v>
      </c>
      <c r="B10" s="671"/>
      <c r="C10" s="671"/>
      <c r="D10" s="671"/>
      <c r="E10" s="671"/>
      <c r="F10" s="671"/>
      <c r="G10" s="671"/>
      <c r="H10" s="671"/>
      <c r="I10" s="671"/>
      <c r="N10" s="21"/>
      <c r="O10" s="21"/>
      <c r="P10" s="21"/>
      <c r="Q10" s="21"/>
      <c r="R10" s="21"/>
      <c r="S10" s="21"/>
      <c r="T10" s="21"/>
      <c r="U10" s="21"/>
      <c r="V10" s="3"/>
      <c r="W10" s="21"/>
      <c r="X10" s="21"/>
    </row>
    <row r="11" spans="1:24" ht="20.100000000000001" customHeight="1" x14ac:dyDescent="0.15">
      <c r="A11" s="661"/>
      <c r="B11" s="671"/>
      <c r="C11" s="1116" t="s">
        <v>215</v>
      </c>
      <c r="D11" s="1117"/>
      <c r="E11" s="1117"/>
      <c r="F11" s="1117"/>
      <c r="G11" s="1117"/>
      <c r="H11" s="1117"/>
      <c r="I11" s="1118"/>
      <c r="J11" s="1119" t="s">
        <v>216</v>
      </c>
      <c r="K11" s="1120"/>
      <c r="L11" s="1120"/>
      <c r="M11" s="1089"/>
      <c r="N11" s="21"/>
      <c r="O11" s="21"/>
      <c r="P11" s="21"/>
      <c r="Q11" s="21"/>
      <c r="R11" s="21"/>
      <c r="S11" s="21"/>
      <c r="T11" s="21"/>
      <c r="U11" s="21"/>
      <c r="V11" s="3"/>
      <c r="W11" s="21"/>
      <c r="X11" s="21"/>
    </row>
    <row r="12" spans="1:24" ht="20.100000000000001" customHeight="1" x14ac:dyDescent="0.15">
      <c r="A12" s="1122"/>
      <c r="B12" s="1122"/>
      <c r="C12" s="1116" t="s">
        <v>217</v>
      </c>
      <c r="D12" s="1117"/>
      <c r="E12" s="1118"/>
      <c r="F12" s="1119" t="s">
        <v>218</v>
      </c>
      <c r="G12" s="1120"/>
      <c r="H12" s="1120"/>
      <c r="I12" s="1089"/>
      <c r="J12" s="1121"/>
      <c r="K12" s="1122"/>
      <c r="L12" s="1122"/>
      <c r="M12" s="1090"/>
      <c r="N12" s="21"/>
      <c r="O12" s="21"/>
      <c r="P12" s="21"/>
      <c r="Q12" s="21"/>
      <c r="R12" s="1019"/>
      <c r="S12" s="21"/>
      <c r="T12" s="1091"/>
      <c r="U12" s="21"/>
      <c r="V12" s="3"/>
      <c r="W12" s="21"/>
      <c r="X12" s="21"/>
    </row>
    <row r="13" spans="1:24" ht="21.95" customHeight="1" x14ac:dyDescent="0.15">
      <c r="A13" s="1092" t="s">
        <v>220</v>
      </c>
      <c r="B13" s="1093"/>
      <c r="C13" s="1094" t="str">
        <f>IF(計1!$AR$3="","",IF(VLOOKUP(計1!$AR$3,計画書!$B$14:$EX$259,37)="","",VLOOKUP(計1!$AR$3,計画書!$B$14:$EX$259,37)))</f>
        <v/>
      </c>
      <c r="D13" s="1095"/>
      <c r="E13" s="1089" t="s">
        <v>221</v>
      </c>
      <c r="F13" s="1094" t="str">
        <f>IF(計1!$AR$3="","",IF(VLOOKUP(計1!$AR$3,計画書!$B$14:$EX$259,38)="","",VLOOKUP(計1!$AR$3,計画書!$B$14:$EX$259,38)))</f>
        <v/>
      </c>
      <c r="G13" s="1095"/>
      <c r="H13" s="1095"/>
      <c r="I13" s="1089" t="s">
        <v>221</v>
      </c>
      <c r="J13" s="1099" t="str">
        <f>IF(計1!$AR$3="","",IF(VLOOKUP(計1!$AR$3,計画書!$B$14:$EX$259,39)="","",VLOOKUP(計1!$AR$3,計画書!$B$14:$EX$259,39)))</f>
        <v/>
      </c>
      <c r="K13" s="1100"/>
      <c r="L13" s="1081" t="s">
        <v>222</v>
      </c>
      <c r="M13" s="1083" t="str">
        <f>IF(計1!$AR$3="","",IF(VLOOKUP(計1!$AR$3,計画書!$B$14:$EX$259,40)="","",VLOOKUP(計1!$AR$3,計画書!$B$14:$EX$259,40)))</f>
        <v/>
      </c>
      <c r="N13" s="21"/>
      <c r="O13" s="21"/>
      <c r="P13" s="21"/>
      <c r="Q13" s="21"/>
      <c r="R13" s="1019"/>
      <c r="S13" s="21"/>
      <c r="T13" s="1091"/>
      <c r="U13" s="21"/>
      <c r="V13" s="3"/>
      <c r="W13" s="21"/>
      <c r="X13" s="21"/>
    </row>
    <row r="14" spans="1:24" ht="20.100000000000001" customHeight="1" x14ac:dyDescent="0.15">
      <c r="A14" s="1105" t="str">
        <f>IF(計1!$D$28="","",計1!$D$28-1)</f>
        <v/>
      </c>
      <c r="B14" s="1106"/>
      <c r="C14" s="1096"/>
      <c r="D14" s="1097"/>
      <c r="E14" s="1098"/>
      <c r="F14" s="1096"/>
      <c r="G14" s="1097"/>
      <c r="H14" s="1097"/>
      <c r="I14" s="1098"/>
      <c r="J14" s="1101"/>
      <c r="K14" s="1102"/>
      <c r="L14" s="1103"/>
      <c r="M14" s="1104"/>
      <c r="N14" s="21"/>
      <c r="O14" s="21"/>
      <c r="P14" s="21"/>
      <c r="Q14" s="21"/>
      <c r="R14" s="1019"/>
      <c r="S14" s="21"/>
      <c r="T14" s="1091"/>
      <c r="U14" s="22"/>
      <c r="V14" s="3"/>
      <c r="W14" s="21"/>
      <c r="X14" s="21"/>
    </row>
    <row r="15" spans="1:24" ht="20.100000000000001" customHeight="1" x14ac:dyDescent="0.15">
      <c r="A15" s="1107" t="s">
        <v>223</v>
      </c>
      <c r="B15" s="1108"/>
      <c r="C15" s="1094" t="str">
        <f>IF(計1!$AR$3="","",IF(VLOOKUP(計1!$AR$3,計画書!$B$14:$EX$259,42)="","",VLOOKUP(計1!$AR$3,計画書!$B$14:$EX$259,42)))</f>
        <v/>
      </c>
      <c r="D15" s="1095"/>
      <c r="E15" s="1089" t="s">
        <v>221</v>
      </c>
      <c r="F15" s="1094" t="str">
        <f>IF(計1!$AR$3="","",IF(VLOOKUP(計1!$AR$3,計画書!$B$14:$EX$259,44)="","",VLOOKUP(計1!$AR$3,計画書!$B$14:$EX$259,44)))</f>
        <v/>
      </c>
      <c r="G15" s="1095"/>
      <c r="H15" s="1095"/>
      <c r="I15" s="1089" t="s">
        <v>221</v>
      </c>
      <c r="J15" s="1077" t="str">
        <f>IF(計1!$AR$3="","",IF(VLOOKUP(計1!$AR$3,計画書!$B$14:$EX$259,46)="","",VLOOKUP(計1!$AR$3,計画書!$B$14:$EX$259,46)))</f>
        <v/>
      </c>
      <c r="K15" s="1078"/>
      <c r="L15" s="1081" t="s">
        <v>222</v>
      </c>
      <c r="M15" s="1083" t="str">
        <f>IF(計1!$AR$3="","",IF(VLOOKUP(計1!$AR$3,計画書!$B$14:$EX$259,47)="","",VLOOKUP(計1!$AR$3,計画書!$B$14:$EX$259,47)))</f>
        <v/>
      </c>
      <c r="N15" s="21"/>
      <c r="O15" s="21"/>
      <c r="P15" s="21"/>
      <c r="Q15" s="21"/>
      <c r="R15" s="1019"/>
      <c r="S15" s="21"/>
      <c r="T15" s="1091"/>
      <c r="U15" s="21"/>
      <c r="V15" s="3"/>
      <c r="W15" s="21"/>
      <c r="X15" s="21"/>
    </row>
    <row r="16" spans="1:24" ht="20.100000000000001" customHeight="1" x14ac:dyDescent="0.15">
      <c r="A16" s="1085" t="str">
        <f>IF(計1!$D$28="","",計1!$G$28)</f>
        <v/>
      </c>
      <c r="B16" s="1086"/>
      <c r="C16" s="1109"/>
      <c r="D16" s="1110"/>
      <c r="E16" s="1090"/>
      <c r="F16" s="1109"/>
      <c r="G16" s="1110"/>
      <c r="H16" s="1110"/>
      <c r="I16" s="1090"/>
      <c r="J16" s="1079"/>
      <c r="K16" s="1080"/>
      <c r="L16" s="1082"/>
      <c r="M16" s="1084"/>
      <c r="N16" s="21"/>
      <c r="O16" s="21"/>
      <c r="P16" s="21"/>
      <c r="Q16" s="21"/>
      <c r="R16" s="21"/>
      <c r="S16" s="21"/>
      <c r="T16" s="21"/>
      <c r="U16" s="21"/>
      <c r="V16" s="3"/>
      <c r="W16" s="21"/>
      <c r="X16" s="21"/>
    </row>
    <row r="17" spans="1:24" ht="20.100000000000001" customHeight="1" x14ac:dyDescent="0.15">
      <c r="A17" s="673"/>
      <c r="B17" s="674" t="s">
        <v>224</v>
      </c>
      <c r="C17" s="673"/>
      <c r="D17" s="675" t="str">
        <f>IF(OR(C13=0,C15=""),"",INT((C13-C15)/C13*10000)/100)</f>
        <v/>
      </c>
      <c r="E17" s="676" t="s">
        <v>225</v>
      </c>
      <c r="F17" s="677"/>
      <c r="G17" s="1087" t="str">
        <f>(IF(計1!$AR$3="","",IF(VLOOKUP(計1!$AR$3,計画書!$B$14:$EX$259,45)="","",VLOOKUP(計1!$AR$3,計画書!$B$14:$EX$259,45))))</f>
        <v/>
      </c>
      <c r="H17" s="1088"/>
      <c r="I17" s="678" t="s">
        <v>225</v>
      </c>
      <c r="J17" s="677"/>
      <c r="K17" s="1087" t="str">
        <f>IFERROR(IF(AND(J15="",T14=""),"",IF(OR(J13=0,J15=""),100-T14,INT((J13-J15)/J13*10000)/100)),"")</f>
        <v/>
      </c>
      <c r="L17" s="1088"/>
      <c r="M17" s="678" t="s">
        <v>225</v>
      </c>
      <c r="N17" s="21"/>
      <c r="O17" s="21"/>
      <c r="P17" s="21"/>
      <c r="Q17" s="21"/>
      <c r="R17" s="21"/>
      <c r="S17" s="21"/>
      <c r="T17" s="21"/>
      <c r="U17" s="21"/>
      <c r="V17" s="3"/>
      <c r="W17" s="21"/>
      <c r="X17" s="21"/>
    </row>
    <row r="18" spans="1:24" ht="114.75" customHeight="1" x14ac:dyDescent="0.15">
      <c r="A18" s="1039" t="s">
        <v>226</v>
      </c>
      <c r="B18" s="1040"/>
      <c r="C18" s="1041" t="str">
        <f>IF(計1!$AR$3="","",IF(VLOOKUP(計1!$AR$3,計画書!$B$14:$EX$259,49)="","",VLOOKUP(計1!$AR$3,計画書!$B$14:$EX$259,49)))</f>
        <v/>
      </c>
      <c r="D18" s="1042"/>
      <c r="E18" s="1042"/>
      <c r="F18" s="1042"/>
      <c r="G18" s="1042"/>
      <c r="H18" s="1042"/>
      <c r="I18" s="1042"/>
      <c r="J18" s="1042"/>
      <c r="K18" s="1042"/>
      <c r="L18" s="1042"/>
      <c r="M18" s="1043"/>
      <c r="N18" s="21"/>
      <c r="O18" s="21"/>
      <c r="P18" s="21"/>
      <c r="Q18" s="21"/>
      <c r="R18" s="21"/>
      <c r="S18" s="21"/>
      <c r="T18" s="21"/>
      <c r="U18" s="21"/>
      <c r="V18" s="21"/>
      <c r="W18" s="21"/>
      <c r="X18" s="21"/>
    </row>
    <row r="19" spans="1:24" ht="44.1" customHeight="1" x14ac:dyDescent="0.15">
      <c r="A19" s="1044"/>
      <c r="B19" s="1044"/>
      <c r="C19" s="1044"/>
      <c r="D19" s="1044"/>
      <c r="E19" s="1044"/>
      <c r="F19" s="1044"/>
      <c r="G19" s="1044"/>
      <c r="H19" s="1044"/>
      <c r="I19" s="1044"/>
      <c r="J19" s="1044"/>
      <c r="K19" s="1044"/>
      <c r="L19" s="1044"/>
      <c r="M19" s="1044"/>
      <c r="N19" s="23"/>
      <c r="O19" s="21"/>
      <c r="P19" s="21"/>
      <c r="Q19" s="21"/>
      <c r="R19" s="21"/>
      <c r="S19" s="21"/>
      <c r="T19" s="21"/>
      <c r="U19" s="21"/>
      <c r="V19" s="21"/>
      <c r="W19" s="21"/>
      <c r="X19" s="21"/>
    </row>
    <row r="20" spans="1:24" ht="19.5" customHeight="1" x14ac:dyDescent="0.15">
      <c r="A20" s="661" t="s">
        <v>227</v>
      </c>
      <c r="B20" s="671"/>
      <c r="C20" s="671"/>
      <c r="D20" s="671"/>
      <c r="E20" s="671"/>
      <c r="F20" s="671"/>
      <c r="G20" s="671"/>
      <c r="H20" s="671"/>
      <c r="I20" s="671"/>
      <c r="N20" s="21"/>
      <c r="O20" s="21"/>
      <c r="P20" s="21"/>
      <c r="Q20" s="21"/>
      <c r="R20" s="21"/>
      <c r="S20" s="21"/>
      <c r="T20" s="21"/>
      <c r="U20" s="21"/>
      <c r="V20" s="21"/>
      <c r="W20" s="21"/>
      <c r="X20" s="21"/>
    </row>
    <row r="21" spans="1:24" ht="21.95" customHeight="1" x14ac:dyDescent="0.15">
      <c r="A21" s="774"/>
      <c r="B21" s="775"/>
      <c r="C21" s="1045" t="s">
        <v>215</v>
      </c>
      <c r="D21" s="1046"/>
      <c r="E21" s="1046"/>
      <c r="F21" s="1046"/>
      <c r="G21" s="1046"/>
      <c r="H21" s="1046"/>
      <c r="I21" s="1047"/>
      <c r="J21" s="1073" t="s">
        <v>216</v>
      </c>
      <c r="K21" s="1074"/>
      <c r="L21" s="1074"/>
      <c r="M21" s="1029"/>
      <c r="N21" s="21"/>
      <c r="O21" s="21"/>
      <c r="P21" s="21"/>
      <c r="Q21" s="21"/>
      <c r="R21" s="21"/>
      <c r="S21" s="21"/>
      <c r="T21" s="21"/>
      <c r="U21" s="21"/>
      <c r="V21" s="21"/>
      <c r="W21" s="21"/>
      <c r="X21" s="21"/>
    </row>
    <row r="22" spans="1:24" ht="21.95" customHeight="1" x14ac:dyDescent="0.15">
      <c r="A22" s="1076"/>
      <c r="B22" s="1076"/>
      <c r="C22" s="1045" t="s">
        <v>217</v>
      </c>
      <c r="D22" s="1046"/>
      <c r="E22" s="1047"/>
      <c r="F22" s="1073" t="s">
        <v>218</v>
      </c>
      <c r="G22" s="1074"/>
      <c r="H22" s="1074"/>
      <c r="I22" s="1029"/>
      <c r="J22" s="1075"/>
      <c r="K22" s="1076"/>
      <c r="L22" s="1076"/>
      <c r="M22" s="1063"/>
      <c r="N22" s="21"/>
      <c r="O22" s="21"/>
      <c r="P22" s="21"/>
      <c r="Q22" s="21"/>
      <c r="R22" s="21"/>
      <c r="S22" s="21"/>
      <c r="T22" s="21"/>
      <c r="U22" s="21"/>
      <c r="V22" s="21"/>
      <c r="W22" s="21"/>
      <c r="X22" s="21"/>
    </row>
    <row r="23" spans="1:24" ht="27.95" customHeight="1" x14ac:dyDescent="0.15">
      <c r="A23" s="1071" t="s">
        <v>220</v>
      </c>
      <c r="B23" s="1072"/>
      <c r="C23" s="1025" t="str">
        <f>IF(計1!$AR$3="","",IF(VLOOKUP(計1!$AR$3,計画書!$B$14:$EX$259,51)="","",VLOOKUP(計1!$AR$3,計画書!$B$14:$EX$259,51)))</f>
        <v/>
      </c>
      <c r="D23" s="1026"/>
      <c r="E23" s="1029" t="s">
        <v>1296</v>
      </c>
      <c r="F23" s="1031" t="str">
        <f>IF(計1!$AR$3="","",IF(VLOOKUP(計1!$AR$3,計画書!$B$14:$EX$259,52)="","",VLOOKUP(計1!$AR$3,計画書!$B$14:$EX$259,52)))</f>
        <v/>
      </c>
      <c r="G23" s="1032"/>
      <c r="H23" s="1032"/>
      <c r="I23" s="1029" t="s">
        <v>1296</v>
      </c>
      <c r="J23" s="1035" t="str">
        <f>IF(計1!$AR$3="","",IF(VLOOKUP(計1!$AR$3,計画書!$B$14:$EX$259,53)="","",VLOOKUP(計1!$AR$3,計画書!$B$14:$EX$259,53)))</f>
        <v/>
      </c>
      <c r="K23" s="1036"/>
      <c r="L23" s="1054" t="s">
        <v>1297</v>
      </c>
      <c r="M23" s="1048" t="str">
        <f>IF(計1!$AR$3="","",IF(VLOOKUP(計1!$AR$3,計画書!$B$14:$EX$259,54)="","",VLOOKUP(計1!$AR$3,計画書!$B$14:$EX$259,54)))</f>
        <v/>
      </c>
      <c r="N23" s="21"/>
      <c r="O23" s="21"/>
      <c r="P23" s="21"/>
      <c r="Q23" s="21"/>
      <c r="R23" s="21"/>
      <c r="S23" s="21"/>
      <c r="T23" s="21"/>
      <c r="U23" s="21"/>
      <c r="V23" s="21"/>
      <c r="W23" s="21"/>
      <c r="X23" s="21"/>
    </row>
    <row r="24" spans="1:24" ht="27.95" customHeight="1" x14ac:dyDescent="0.15">
      <c r="A24" s="1057" t="str">
        <f>IF(計1!D28="","",計1!$D$28-1)</f>
        <v/>
      </c>
      <c r="B24" s="1058"/>
      <c r="C24" s="1027"/>
      <c r="D24" s="1028"/>
      <c r="E24" s="1030"/>
      <c r="F24" s="1033"/>
      <c r="G24" s="1034"/>
      <c r="H24" s="1034"/>
      <c r="I24" s="1030"/>
      <c r="J24" s="1037"/>
      <c r="K24" s="1038"/>
      <c r="L24" s="1055"/>
      <c r="M24" s="1056"/>
      <c r="N24" s="21"/>
      <c r="O24" s="21"/>
      <c r="P24" s="21"/>
      <c r="Q24" s="21"/>
      <c r="R24" s="21"/>
      <c r="S24" s="21"/>
      <c r="T24" s="21"/>
      <c r="U24" s="22"/>
      <c r="V24" s="21"/>
      <c r="W24" s="21"/>
      <c r="X24" s="21"/>
    </row>
    <row r="25" spans="1:24" ht="27.95" customHeight="1" x14ac:dyDescent="0.15">
      <c r="A25" s="1059" t="s">
        <v>223</v>
      </c>
      <c r="B25" s="1060"/>
      <c r="C25" s="1025" t="str">
        <f>IF(計1!$AR$3="","",IF(VLOOKUP(計1!$AR$3,計画書!$B$14:$EX$259,56)="","",VLOOKUP(計1!$AR$3,計画書!$B$14:$EX$259,56)))</f>
        <v/>
      </c>
      <c r="D25" s="1026"/>
      <c r="E25" s="1029" t="s">
        <v>1296</v>
      </c>
      <c r="F25" s="1031" t="str">
        <f>IF(計1!$AR$3="","",IF(VLOOKUP(計1!$AR$3,計画書!$B$14:$EX$259,58)="","",VLOOKUP(計1!$AR$3,計画書!$B$14:$EX$259,58)))</f>
        <v/>
      </c>
      <c r="G25" s="1032"/>
      <c r="H25" s="1032"/>
      <c r="I25" s="1029" t="s">
        <v>1296</v>
      </c>
      <c r="J25" s="1066" t="str">
        <f>IF(計1!$AR$3="","",IF(VLOOKUP(計1!$AR$3,計画書!$B$14:$EX$259,60)="","",VLOOKUP(計1!$AR$3,計画書!$B$14:$EX$259,60)))</f>
        <v/>
      </c>
      <c r="K25" s="1067"/>
      <c r="L25" s="1054" t="s">
        <v>1297</v>
      </c>
      <c r="M25" s="1048" t="str">
        <f>IF(計1!$AR$3="","",IF(VLOOKUP(計1!$AR$3,計画書!$B$14:$EX$259,61)="","",VLOOKUP(計1!$AR$3,計画書!$B$14:$EX$259,61)))</f>
        <v/>
      </c>
      <c r="N25" s="21"/>
      <c r="O25" s="21"/>
      <c r="P25" s="21"/>
      <c r="Q25" s="21"/>
      <c r="R25" s="21"/>
      <c r="S25" s="21"/>
      <c r="T25" s="21"/>
      <c r="U25" s="21"/>
      <c r="V25" s="21"/>
      <c r="W25" s="21"/>
      <c r="X25" s="21"/>
    </row>
    <row r="26" spans="1:24" ht="27.95" customHeight="1" x14ac:dyDescent="0.15">
      <c r="A26" s="1050" t="str">
        <f>IF(計1!D28="","",計1!$G$28)</f>
        <v/>
      </c>
      <c r="B26" s="1051"/>
      <c r="C26" s="1061"/>
      <c r="D26" s="1062"/>
      <c r="E26" s="1063"/>
      <c r="F26" s="1064"/>
      <c r="G26" s="1065"/>
      <c r="H26" s="1065"/>
      <c r="I26" s="1063"/>
      <c r="J26" s="1068"/>
      <c r="K26" s="1069"/>
      <c r="L26" s="1070"/>
      <c r="M26" s="1049"/>
      <c r="N26" s="21"/>
      <c r="O26" s="21"/>
      <c r="P26" s="21"/>
      <c r="Q26" s="21"/>
      <c r="R26" s="21"/>
      <c r="S26" s="21"/>
      <c r="T26" s="21"/>
      <c r="U26" s="21"/>
      <c r="V26" s="21"/>
      <c r="W26" s="21"/>
      <c r="X26" s="21"/>
    </row>
    <row r="27" spans="1:24" ht="24.95" customHeight="1" x14ac:dyDescent="0.15">
      <c r="A27" s="776"/>
      <c r="B27" s="777" t="s">
        <v>224</v>
      </c>
      <c r="C27" s="776"/>
      <c r="D27" s="778" t="str">
        <f>IF(OR(C23=0,C25=""),"",INT((C23-C25)/C23*10000)/100)</f>
        <v/>
      </c>
      <c r="E27" s="779" t="s">
        <v>225</v>
      </c>
      <c r="F27" s="780"/>
      <c r="G27" s="1052" t="str">
        <f>IF(OR(F23=0,F25=""),"",INT((F23-F25)/F23*10000)/100)</f>
        <v/>
      </c>
      <c r="H27" s="1053"/>
      <c r="I27" s="781" t="s">
        <v>225</v>
      </c>
      <c r="J27" s="780"/>
      <c r="K27" s="1052" t="str">
        <f>IFERROR(IF(AND(J25="",T24=""),"",IF(OR(J23=0,J25=""),100-T24,INT((J23-J25)/J23*10000)/100)),"")</f>
        <v/>
      </c>
      <c r="L27" s="1053"/>
      <c r="M27" s="781" t="s">
        <v>225</v>
      </c>
      <c r="N27" s="21"/>
      <c r="O27" s="21"/>
      <c r="P27" s="21"/>
      <c r="Q27" s="21"/>
      <c r="R27" s="21"/>
      <c r="S27" s="21"/>
      <c r="T27" s="21"/>
      <c r="U27" s="21"/>
      <c r="V27" s="21"/>
      <c r="W27" s="21"/>
      <c r="X27" s="21"/>
    </row>
    <row r="28" spans="1:24" ht="114.95" customHeight="1" x14ac:dyDescent="0.15">
      <c r="A28" s="1020" t="s">
        <v>226</v>
      </c>
      <c r="B28" s="1021"/>
      <c r="C28" s="1022" t="str">
        <f>IF(計1!$AR$3="","",IF(VLOOKUP(計1!$AR$3,計画書!$B$14:$EX$259,63)="","",VLOOKUP(計1!$AR$3,計画書!$B$14:$EX$259,63)))</f>
        <v/>
      </c>
      <c r="D28" s="1023"/>
      <c r="E28" s="1023"/>
      <c r="F28" s="1023"/>
      <c r="G28" s="1023"/>
      <c r="H28" s="1023"/>
      <c r="I28" s="1023"/>
      <c r="J28" s="1023"/>
      <c r="K28" s="1023"/>
      <c r="L28" s="1023"/>
      <c r="M28" s="1024"/>
      <c r="N28" s="21"/>
      <c r="O28" s="21"/>
      <c r="P28" s="21"/>
      <c r="Q28" s="21"/>
      <c r="R28" s="21"/>
      <c r="S28" s="21"/>
      <c r="T28" s="21"/>
      <c r="U28" s="21"/>
      <c r="V28" s="21"/>
      <c r="W28" s="21"/>
      <c r="X28" s="21"/>
    </row>
    <row r="29" spans="1:24" ht="13.5" customHeight="1" x14ac:dyDescent="0.15">
      <c r="A29" s="1015"/>
      <c r="B29" s="1016"/>
      <c r="C29" s="1016"/>
      <c r="D29" s="1016"/>
      <c r="E29" s="1016"/>
      <c r="F29" s="1016"/>
      <c r="G29" s="1016"/>
      <c r="H29" s="1016"/>
      <c r="I29" s="1016"/>
      <c r="J29" s="1016"/>
      <c r="K29" s="1016"/>
      <c r="L29" s="1016"/>
      <c r="M29" s="1016"/>
      <c r="N29" s="23"/>
      <c r="O29" s="21"/>
      <c r="P29" s="21"/>
      <c r="Q29" s="21"/>
      <c r="R29" s="21"/>
      <c r="S29" s="21"/>
      <c r="T29" s="21"/>
      <c r="U29" s="21"/>
      <c r="V29" s="21"/>
      <c r="W29" s="21"/>
      <c r="X29" s="21"/>
    </row>
    <row r="30" spans="1:24" ht="11.25" customHeight="1" x14ac:dyDescent="0.15">
      <c r="A30" s="24"/>
      <c r="B30" s="21"/>
      <c r="C30" s="21"/>
      <c r="D30" s="21"/>
      <c r="E30" s="21"/>
      <c r="F30" s="21"/>
      <c r="G30" s="21"/>
      <c r="H30" s="21"/>
      <c r="I30" s="21"/>
      <c r="J30" s="21"/>
      <c r="K30" s="21"/>
      <c r="L30" s="1017"/>
      <c r="M30" s="1017"/>
      <c r="N30" s="21"/>
      <c r="O30" s="21"/>
      <c r="P30" s="21"/>
      <c r="Q30" s="21"/>
      <c r="R30" s="21"/>
      <c r="S30" s="21"/>
      <c r="T30" s="21"/>
      <c r="U30" s="21"/>
      <c r="V30" s="21"/>
      <c r="W30" s="21"/>
      <c r="X30" s="21"/>
    </row>
    <row r="31" spans="1:24" x14ac:dyDescent="0.15">
      <c r="A31" s="21"/>
      <c r="B31" s="21"/>
      <c r="C31" s="21"/>
      <c r="D31" s="21"/>
      <c r="E31" s="21"/>
      <c r="F31" s="21"/>
      <c r="G31" s="21"/>
      <c r="H31" s="21"/>
      <c r="I31" s="21"/>
      <c r="J31" s="21"/>
      <c r="K31" s="21"/>
      <c r="L31" s="21"/>
      <c r="M31" s="21"/>
      <c r="N31" s="21"/>
      <c r="O31" s="21"/>
      <c r="P31" s="21"/>
      <c r="Q31" s="21"/>
      <c r="R31" s="21"/>
      <c r="S31" s="21"/>
      <c r="T31" s="21"/>
      <c r="U31" s="21"/>
      <c r="V31" s="21"/>
      <c r="W31" s="21"/>
      <c r="X31" s="21"/>
    </row>
    <row r="32" spans="1:24" x14ac:dyDescent="0.15">
      <c r="A32" s="21"/>
      <c r="B32" s="21"/>
      <c r="C32" s="21"/>
      <c r="D32" s="21"/>
      <c r="E32" s="21"/>
      <c r="F32" s="21"/>
      <c r="G32" s="21"/>
      <c r="H32" s="21"/>
      <c r="I32" s="21"/>
      <c r="J32" s="21"/>
      <c r="K32" s="21"/>
      <c r="L32" s="21"/>
      <c r="M32" s="21"/>
      <c r="N32" s="21"/>
      <c r="O32" s="21"/>
      <c r="P32" s="21"/>
      <c r="Q32" s="21"/>
      <c r="R32" s="21"/>
      <c r="S32" s="21"/>
      <c r="T32" s="21"/>
      <c r="U32" s="21"/>
      <c r="V32" s="21"/>
      <c r="W32" s="21"/>
      <c r="X32" s="21"/>
    </row>
    <row r="33" spans="1:24" x14ac:dyDescent="0.15">
      <c r="A33" s="21"/>
      <c r="B33" s="21"/>
      <c r="C33" s="21"/>
      <c r="D33" s="21"/>
      <c r="E33" s="21"/>
      <c r="F33" s="21"/>
      <c r="G33" s="21"/>
      <c r="H33" s="21"/>
      <c r="I33" s="21"/>
      <c r="J33" s="21"/>
      <c r="K33" s="21"/>
      <c r="L33" s="1018"/>
      <c r="M33" s="1018"/>
      <c r="N33" s="21"/>
      <c r="O33" s="21"/>
      <c r="P33" s="21"/>
      <c r="Q33" s="21"/>
      <c r="R33" s="21"/>
      <c r="S33" s="21"/>
      <c r="T33" s="21"/>
      <c r="U33" s="21"/>
      <c r="V33" s="21"/>
      <c r="W33" s="21"/>
      <c r="X33" s="21"/>
    </row>
    <row r="34" spans="1:24" ht="21.75" customHeight="1" x14ac:dyDescent="0.15">
      <c r="A34" s="21"/>
      <c r="B34" s="21"/>
      <c r="C34" s="21"/>
      <c r="D34" s="21"/>
      <c r="E34" s="21"/>
      <c r="F34" s="21"/>
      <c r="G34" s="21"/>
      <c r="H34" s="21"/>
      <c r="I34" s="21"/>
      <c r="J34" s="21"/>
      <c r="K34" s="21"/>
      <c r="L34" s="1018"/>
      <c r="M34" s="1018"/>
      <c r="N34" s="21"/>
      <c r="O34" s="21"/>
      <c r="P34" s="21"/>
      <c r="Q34" s="21"/>
      <c r="R34" s="21"/>
      <c r="S34" s="21"/>
      <c r="T34" s="21"/>
      <c r="U34" s="21"/>
      <c r="V34" s="21"/>
      <c r="W34" s="21"/>
      <c r="X34" s="21"/>
    </row>
    <row r="35" spans="1:24" x14ac:dyDescent="0.15">
      <c r="A35" s="21"/>
      <c r="B35" s="21"/>
      <c r="C35" s="21"/>
      <c r="D35" s="21"/>
      <c r="E35" s="21"/>
      <c r="F35" s="21"/>
      <c r="G35" s="21"/>
      <c r="H35" s="21"/>
      <c r="I35" s="21"/>
      <c r="J35" s="21"/>
      <c r="K35" s="21"/>
      <c r="L35" s="21"/>
      <c r="M35" s="21"/>
      <c r="N35" s="21"/>
      <c r="O35" s="21"/>
      <c r="P35" s="21"/>
      <c r="Q35" s="21"/>
      <c r="R35" s="21"/>
      <c r="S35" s="21"/>
      <c r="T35" s="21"/>
      <c r="U35" s="21"/>
      <c r="V35" s="21"/>
      <c r="W35" s="21"/>
      <c r="X35" s="21"/>
    </row>
    <row r="36" spans="1:24"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row>
    <row r="37" spans="1:24"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row>
    <row r="38" spans="1:24"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row>
    <row r="39" spans="1:24"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row>
    <row r="40" spans="1:24"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row>
    <row r="41" spans="1:24"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row>
    <row r="42" spans="1:24"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row>
    <row r="43" spans="1:24"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row>
    <row r="44" spans="1:24"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row>
    <row r="45" spans="1:24"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row>
    <row r="46" spans="1:24"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row>
    <row r="47" spans="1:24"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row>
    <row r="48" spans="1:24"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row>
  </sheetData>
  <sheetProtection algorithmName="SHA-512" hashValue="l60OoRjnT7RTLrBzGJlLZLzaetlSCcNhzY9IdtMoYy54Y195ltFWqKoEpQUD3TYaohWvwu7rOj1lUMEWCQU7wA==" saltValue="lTWMg6xv0mbs2OYQ8ubpGQ==" spinCount="100000" sheet="1" formatCells="0" selectLockedCells="1"/>
  <mergeCells count="72">
    <mergeCell ref="B4:C4"/>
    <mergeCell ref="E4:M4"/>
    <mergeCell ref="A5:A7"/>
    <mergeCell ref="E5:M5"/>
    <mergeCell ref="B6:C6"/>
    <mergeCell ref="E6:M6"/>
    <mergeCell ref="E7:M7"/>
    <mergeCell ref="B8:C8"/>
    <mergeCell ref="D8:M8"/>
    <mergeCell ref="C11:I11"/>
    <mergeCell ref="J11:M12"/>
    <mergeCell ref="A12:B12"/>
    <mergeCell ref="C12:E12"/>
    <mergeCell ref="F12:I12"/>
    <mergeCell ref="R12:R13"/>
    <mergeCell ref="T12:T13"/>
    <mergeCell ref="A13:B13"/>
    <mergeCell ref="C13:D14"/>
    <mergeCell ref="E13:E14"/>
    <mergeCell ref="F13:H14"/>
    <mergeCell ref="I13:I14"/>
    <mergeCell ref="J13:K14"/>
    <mergeCell ref="L13:L14"/>
    <mergeCell ref="M13:M14"/>
    <mergeCell ref="A14:B14"/>
    <mergeCell ref="T14:T15"/>
    <mergeCell ref="A15:B15"/>
    <mergeCell ref="C15:D16"/>
    <mergeCell ref="E15:E16"/>
    <mergeCell ref="F15:H16"/>
    <mergeCell ref="J21:M22"/>
    <mergeCell ref="A22:B22"/>
    <mergeCell ref="C22:E22"/>
    <mergeCell ref="F22:I22"/>
    <mergeCell ref="J15:K16"/>
    <mergeCell ref="L15:L16"/>
    <mergeCell ref="M15:M16"/>
    <mergeCell ref="A16:B16"/>
    <mergeCell ref="G17:H17"/>
    <mergeCell ref="K17:L17"/>
    <mergeCell ref="I15:I16"/>
    <mergeCell ref="M25:M26"/>
    <mergeCell ref="A26:B26"/>
    <mergeCell ref="G27:H27"/>
    <mergeCell ref="K27:L27"/>
    <mergeCell ref="L23:L24"/>
    <mergeCell ref="M23:M24"/>
    <mergeCell ref="A24:B24"/>
    <mergeCell ref="A25:B25"/>
    <mergeCell ref="C25:D26"/>
    <mergeCell ref="E25:E26"/>
    <mergeCell ref="F25:H26"/>
    <mergeCell ref="I25:I26"/>
    <mergeCell ref="J25:K26"/>
    <mergeCell ref="L25:L26"/>
    <mergeCell ref="A23:B23"/>
    <mergeCell ref="A29:M29"/>
    <mergeCell ref="L30:M30"/>
    <mergeCell ref="L33:M33"/>
    <mergeCell ref="L34:M34"/>
    <mergeCell ref="R14:R15"/>
    <mergeCell ref="A28:B28"/>
    <mergeCell ref="C28:M28"/>
    <mergeCell ref="C23:D24"/>
    <mergeCell ref="E23:E24"/>
    <mergeCell ref="F23:H24"/>
    <mergeCell ref="I23:I24"/>
    <mergeCell ref="J23:K24"/>
    <mergeCell ref="A18:B18"/>
    <mergeCell ref="C18:M18"/>
    <mergeCell ref="A19:M19"/>
    <mergeCell ref="C21:I21"/>
  </mergeCells>
  <phoneticPr fontId="7"/>
  <dataValidations count="2">
    <dataValidation type="custom" allowBlank="1" showInputMessage="1" showErrorMessage="1" error="寄与度が設定されています。" sqref="J23 J13" xr:uid="{00000000-0002-0000-0200-000000000000}">
      <formula1>T14=""</formula1>
    </dataValidation>
    <dataValidation type="custom" allowBlank="1" showInputMessage="1" showErrorMessage="1" error="寄与度が設定されています。" sqref="M23 M13" xr:uid="{00000000-0002-0000-0200-000001000000}">
      <formula1>T14=""</formula1>
    </dataValidation>
  </dataValidations>
  <printOptions horizontalCentered="1"/>
  <pageMargins left="0.59055118110236227" right="0.59055118110236227" top="0.39370078740157483" bottom="0.59055118110236227" header="0.31496062992125984" footer="0.23622047244094491"/>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104775</xdr:colOff>
                    <xdr:row>3</xdr:row>
                    <xdr:rowOff>85725</xdr:rowOff>
                  </from>
                  <to>
                    <xdr:col>1</xdr:col>
                    <xdr:colOff>9525</xdr:colOff>
                    <xdr:row>3</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104775</xdr:colOff>
                    <xdr:row>5</xdr:row>
                    <xdr:rowOff>66675</xdr:rowOff>
                  </from>
                  <to>
                    <xdr:col>1</xdr:col>
                    <xdr:colOff>9525</xdr:colOff>
                    <xdr:row>5</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104775</xdr:colOff>
                    <xdr:row>7</xdr:row>
                    <xdr:rowOff>85725</xdr:rowOff>
                  </from>
                  <to>
                    <xdr:col>1</xdr:col>
                    <xdr:colOff>19050</xdr:colOff>
                    <xdr:row>7</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45"/>
  <sheetViews>
    <sheetView showGridLines="0" view="pageBreakPreview" topLeftCell="A19" zoomScale="70" zoomScaleNormal="85" zoomScaleSheetLayoutView="70" workbookViewId="0">
      <selection activeCell="C15" sqref="C15:S15"/>
    </sheetView>
  </sheetViews>
  <sheetFormatPr defaultColWidth="9" defaultRowHeight="12" x14ac:dyDescent="0.15"/>
  <cols>
    <col min="1" max="1" width="5.625" style="1" customWidth="1"/>
    <col min="2" max="2" width="4.625" style="1" customWidth="1"/>
    <col min="3" max="3" width="9.625" style="1" customWidth="1"/>
    <col min="4" max="5" width="4.625" style="1" customWidth="1"/>
    <col min="6" max="19" width="4.375" style="1" customWidth="1"/>
    <col min="20" max="20" width="5" style="1" customWidth="1"/>
    <col min="21" max="21" width="6.25" style="1" hidden="1" customWidth="1"/>
    <col min="22" max="22" width="11.5" style="1" hidden="1" customWidth="1"/>
    <col min="23" max="23" width="15" style="1" hidden="1" customWidth="1"/>
    <col min="24" max="24" width="11.75" style="1" hidden="1" customWidth="1"/>
    <col min="25" max="25" width="2.75" style="1" hidden="1" customWidth="1"/>
    <col min="26" max="26" width="5.5" style="1" hidden="1" customWidth="1"/>
    <col min="27" max="27" width="30.625" style="1" hidden="1" customWidth="1"/>
    <col min="28" max="28" width="6.875" style="1" hidden="1" customWidth="1"/>
    <col min="29" max="30" width="9.625" style="1" hidden="1" customWidth="1"/>
    <col min="31" max="35" width="9.625" style="1" customWidth="1"/>
    <col min="36" max="36" width="5.5" style="1" customWidth="1"/>
    <col min="37" max="40" width="5.875" style="1" customWidth="1"/>
    <col min="41" max="16384" width="9" style="1"/>
  </cols>
  <sheetData>
    <row r="1" spans="1:32" x14ac:dyDescent="0.15">
      <c r="A1" s="662" t="s">
        <v>204</v>
      </c>
      <c r="B1" s="662"/>
      <c r="T1" s="25"/>
      <c r="U1" s="25"/>
      <c r="V1" s="25"/>
      <c r="W1" s="25"/>
      <c r="X1" s="25"/>
      <c r="Y1" s="25"/>
      <c r="Z1" s="25"/>
      <c r="AA1" s="25"/>
      <c r="AB1" s="25"/>
      <c r="AC1" s="25"/>
      <c r="AD1" s="25"/>
      <c r="AE1" s="25"/>
      <c r="AF1" s="25"/>
    </row>
    <row r="2" spans="1:32" x14ac:dyDescent="0.15">
      <c r="A2" s="1" t="s">
        <v>205</v>
      </c>
      <c r="C2" s="642"/>
      <c r="D2" s="642"/>
      <c r="E2" s="642"/>
      <c r="F2" s="642"/>
      <c r="G2" s="642"/>
      <c r="H2" s="642"/>
      <c r="I2" s="642"/>
      <c r="J2" s="642"/>
      <c r="K2" s="642"/>
      <c r="T2" s="25"/>
      <c r="U2" s="25"/>
      <c r="V2" s="25"/>
      <c r="W2" s="25"/>
      <c r="X2" s="25"/>
      <c r="Y2" s="25"/>
      <c r="Z2" s="25"/>
      <c r="AA2" s="25"/>
      <c r="AB2" s="25"/>
      <c r="AC2" s="25"/>
      <c r="AD2" s="25"/>
      <c r="AE2" s="25"/>
      <c r="AF2" s="25"/>
    </row>
    <row r="3" spans="1:32" ht="6" customHeight="1" x14ac:dyDescent="0.15">
      <c r="C3" s="642"/>
      <c r="D3" s="642"/>
      <c r="E3" s="642"/>
      <c r="F3" s="642"/>
      <c r="G3" s="642"/>
      <c r="H3" s="642"/>
      <c r="I3" s="642"/>
      <c r="J3" s="642"/>
      <c r="K3" s="642"/>
      <c r="T3" s="25"/>
      <c r="U3" s="25"/>
      <c r="V3" s="25"/>
      <c r="W3" s="25"/>
      <c r="X3" s="25"/>
      <c r="Y3" s="25"/>
      <c r="Z3" s="25"/>
      <c r="AA3" s="25"/>
      <c r="AB3" s="25"/>
      <c r="AC3" s="25"/>
      <c r="AD3" s="25"/>
      <c r="AE3" s="25"/>
      <c r="AF3" s="25"/>
    </row>
    <row r="4" spans="1:32" ht="15.75" customHeight="1" x14ac:dyDescent="0.15">
      <c r="A4" s="1187" t="s">
        <v>228</v>
      </c>
      <c r="B4" s="1187"/>
      <c r="C4" s="1187"/>
      <c r="D4" s="1187"/>
      <c r="E4" s="1187"/>
      <c r="F4" s="1187"/>
      <c r="G4" s="1187"/>
      <c r="H4" s="1187"/>
      <c r="I4" s="1187"/>
      <c r="J4" s="1187"/>
      <c r="K4" s="1187"/>
      <c r="L4" s="1187"/>
      <c r="M4" s="1187"/>
      <c r="N4" s="1187"/>
      <c r="O4" s="1187"/>
      <c r="T4" s="25"/>
      <c r="U4" s="25"/>
      <c r="V4" s="25"/>
      <c r="W4" s="25"/>
      <c r="X4" s="25"/>
      <c r="Y4" s="25"/>
      <c r="Z4" s="25"/>
      <c r="AA4" s="25"/>
      <c r="AB4" s="25"/>
      <c r="AC4" s="25"/>
      <c r="AD4" s="25"/>
      <c r="AE4" s="25"/>
      <c r="AF4" s="25"/>
    </row>
    <row r="5" spans="1:32" ht="30" customHeight="1" x14ac:dyDescent="0.15">
      <c r="A5" s="672" t="s">
        <v>229</v>
      </c>
      <c r="B5" s="1039" t="s">
        <v>230</v>
      </c>
      <c r="C5" s="1040"/>
      <c r="D5" s="1040"/>
      <c r="E5" s="1040"/>
      <c r="F5" s="1040"/>
      <c r="G5" s="1188"/>
      <c r="H5" s="1189" t="s">
        <v>231</v>
      </c>
      <c r="I5" s="1189"/>
      <c r="J5" s="1189"/>
      <c r="K5" s="1189"/>
      <c r="L5" s="1189"/>
      <c r="M5" s="1189"/>
      <c r="N5" s="947" t="s">
        <v>232</v>
      </c>
      <c r="O5" s="948"/>
      <c r="P5" s="948"/>
      <c r="Q5" s="948"/>
      <c r="R5" s="948"/>
      <c r="S5" s="1190"/>
      <c r="T5" s="25"/>
      <c r="U5" s="25"/>
      <c r="V5" s="25"/>
      <c r="W5" s="25" t="s">
        <v>233</v>
      </c>
      <c r="X5" s="25"/>
      <c r="Y5" s="25"/>
      <c r="Z5" s="25" t="s">
        <v>234</v>
      </c>
      <c r="AA5" s="25"/>
      <c r="AB5" s="25"/>
      <c r="AC5" s="25"/>
      <c r="AD5" s="25"/>
      <c r="AE5" s="25"/>
      <c r="AF5" s="25"/>
    </row>
    <row r="6" spans="1:32" ht="23.1" customHeight="1" x14ac:dyDescent="0.15">
      <c r="A6" s="679">
        <v>1</v>
      </c>
      <c r="B6" s="1191" t="str">
        <f>IF(計1!$AR$3="","",IF(VLOOKUP(計1!$AR$3,計画書!$B$14:$EX$259,64)="","",VLOOKUP(計1!$AR$3,計画書!$B$14:$EX$259,64)))</f>
        <v/>
      </c>
      <c r="C6" s="1192"/>
      <c r="D6" s="1192"/>
      <c r="E6" s="1192"/>
      <c r="F6" s="1192"/>
      <c r="G6" s="1193"/>
      <c r="H6" s="1194" t="str">
        <f>IF(計1!$AR$3="","",IF(VLOOKUP(計1!$AR$3,計画書!$B$14:$EX$259,65)="","",VLOOKUP(計1!$AR$3,計画書!$B$14:$EX$259,65)))</f>
        <v/>
      </c>
      <c r="I6" s="1194"/>
      <c r="J6" s="1194"/>
      <c r="K6" s="1194"/>
      <c r="L6" s="1194"/>
      <c r="M6" s="1194"/>
      <c r="N6" s="1191" t="str">
        <f>IF(計1!$AR$3="","",IF(VLOOKUP(計1!$AR$3,計画書!$B$14:$EX$259,66)="","",VLOOKUP(計1!$AR$3,計画書!$B$14:$EX$259,66)))</f>
        <v/>
      </c>
      <c r="O6" s="1192"/>
      <c r="P6" s="1192"/>
      <c r="Q6" s="1192"/>
      <c r="R6" s="1192"/>
      <c r="S6" s="1193"/>
      <c r="T6" s="25"/>
      <c r="U6" s="25"/>
      <c r="V6" s="25"/>
      <c r="W6" s="25" t="s">
        <v>235</v>
      </c>
      <c r="X6" s="25"/>
      <c r="Y6" s="25"/>
      <c r="Z6" s="25" t="s">
        <v>236</v>
      </c>
      <c r="AA6" s="25"/>
      <c r="AB6" s="25"/>
      <c r="AC6" s="25"/>
      <c r="AD6" s="25"/>
      <c r="AE6" s="25"/>
      <c r="AF6" s="25"/>
    </row>
    <row r="7" spans="1:32" ht="23.1" customHeight="1" x14ac:dyDescent="0.15">
      <c r="A7" s="680">
        <v>2</v>
      </c>
      <c r="B7" s="1179" t="str">
        <f>IF(計1!$AR$3="","",IF(VLOOKUP(計1!$AR$3,計画書!$B$14:$EX$259,67)="","",VLOOKUP(計1!$AR$3,計画書!$B$14:$EX$259,67)))</f>
        <v/>
      </c>
      <c r="C7" s="1180"/>
      <c r="D7" s="1180"/>
      <c r="E7" s="1180"/>
      <c r="F7" s="1180"/>
      <c r="G7" s="1181"/>
      <c r="H7" s="1182" t="str">
        <f>IF(計1!$AR$3="","",IF(VLOOKUP(計1!$AR$3,計画書!$B$14:$EX$259,68)="","",VLOOKUP(計1!$AR$3,計画書!$B$14:$EX$259,68)))</f>
        <v/>
      </c>
      <c r="I7" s="1182"/>
      <c r="J7" s="1182"/>
      <c r="K7" s="1182"/>
      <c r="L7" s="1182"/>
      <c r="M7" s="1182"/>
      <c r="N7" s="1179" t="str">
        <f>IF(計1!$AR$3="","",IF(VLOOKUP(計1!$AR$3,計画書!$B$14:$EX$259,69)="","",VLOOKUP(計1!$AR$3,計画書!$B$14:$EX$259,69)))</f>
        <v/>
      </c>
      <c r="O7" s="1180"/>
      <c r="P7" s="1180"/>
      <c r="Q7" s="1180"/>
      <c r="R7" s="1180"/>
      <c r="S7" s="1181"/>
      <c r="T7" s="25"/>
      <c r="U7" s="25"/>
      <c r="V7" s="25"/>
      <c r="W7" s="25" t="s">
        <v>237</v>
      </c>
      <c r="X7" s="25"/>
      <c r="Y7" s="25"/>
      <c r="Z7" s="25" t="s">
        <v>238</v>
      </c>
      <c r="AA7" s="25"/>
      <c r="AB7" s="25"/>
      <c r="AC7" s="25"/>
      <c r="AD7" s="25"/>
      <c r="AE7" s="25"/>
      <c r="AF7" s="25"/>
    </row>
    <row r="8" spans="1:32" ht="23.1" customHeight="1" x14ac:dyDescent="0.15">
      <c r="A8" s="680">
        <v>3</v>
      </c>
      <c r="B8" s="1179" t="str">
        <f>IF(計1!$AR$3="","",IF(VLOOKUP(計1!$AR$3,計画書!$B$14:$EX$259,70)="","",VLOOKUP(計1!$AR$3,計画書!$B$14:$EX$259,70)))</f>
        <v/>
      </c>
      <c r="C8" s="1180"/>
      <c r="D8" s="1180"/>
      <c r="E8" s="1180"/>
      <c r="F8" s="1180"/>
      <c r="G8" s="1181"/>
      <c r="H8" s="1182" t="str">
        <f>IF(計1!$AR$3="","",IF(VLOOKUP(計1!$AR$3,計画書!$B$14:$EX$259,71)="","",VLOOKUP(計1!$AR$3,計画書!$B$14:$EX$259,71)))</f>
        <v/>
      </c>
      <c r="I8" s="1182"/>
      <c r="J8" s="1182"/>
      <c r="K8" s="1182"/>
      <c r="L8" s="1182"/>
      <c r="M8" s="1182"/>
      <c r="N8" s="1179" t="str">
        <f>IF(計1!$AR$3="","",IF(VLOOKUP(計1!$AR$3,計画書!$B$14:$EX$259,72)="","",VLOOKUP(計1!$AR$3,計画書!$B$14:$EX$259,72)))</f>
        <v/>
      </c>
      <c r="O8" s="1180"/>
      <c r="P8" s="1180"/>
      <c r="Q8" s="1180"/>
      <c r="R8" s="1180"/>
      <c r="S8" s="1181"/>
      <c r="T8" s="25"/>
      <c r="U8" s="25"/>
      <c r="V8" s="25"/>
      <c r="W8" s="25" t="s">
        <v>239</v>
      </c>
      <c r="X8" s="25"/>
      <c r="Y8" s="25"/>
      <c r="Z8" s="25"/>
      <c r="AA8" s="25"/>
      <c r="AB8" s="25"/>
      <c r="AC8" s="25"/>
      <c r="AD8" s="25"/>
      <c r="AE8" s="25"/>
      <c r="AF8" s="25"/>
    </row>
    <row r="9" spans="1:32" ht="23.1" customHeight="1" x14ac:dyDescent="0.15">
      <c r="A9" s="680">
        <v>4</v>
      </c>
      <c r="B9" s="1179" t="str">
        <f>IF(計1!$AR$3="","",IF(VLOOKUP(計1!$AR$3,計画書!$B$14:$EX$259,73)="","",VLOOKUP(計1!$AR$3,計画書!$B$14:$EX$259,73)))</f>
        <v/>
      </c>
      <c r="C9" s="1180"/>
      <c r="D9" s="1180"/>
      <c r="E9" s="1180"/>
      <c r="F9" s="1180"/>
      <c r="G9" s="1181"/>
      <c r="H9" s="1182" t="str">
        <f>IF(計1!$AR$3="","",IF(VLOOKUP(計1!$AR$3,計画書!$B$14:$EX$259,74)="","",VLOOKUP(計1!$AR$3,計画書!$B$14:$EX$259,74)))</f>
        <v/>
      </c>
      <c r="I9" s="1182"/>
      <c r="J9" s="1182"/>
      <c r="K9" s="1182"/>
      <c r="L9" s="1182"/>
      <c r="M9" s="1182"/>
      <c r="N9" s="1179" t="str">
        <f>IF(計1!$AR$3="","",IF(VLOOKUP(計1!$AR$3,計画書!$B$14:$EX$259,75)="","",VLOOKUP(計1!$AR$3,計画書!$B$14:$EX$259,75)))</f>
        <v/>
      </c>
      <c r="O9" s="1180"/>
      <c r="P9" s="1180"/>
      <c r="Q9" s="1180"/>
      <c r="R9" s="1180"/>
      <c r="S9" s="1181"/>
      <c r="T9" s="25"/>
      <c r="U9" s="25"/>
      <c r="V9" s="25"/>
      <c r="W9" s="25" t="s">
        <v>240</v>
      </c>
      <c r="X9" s="25"/>
      <c r="Y9" s="25"/>
      <c r="Z9" s="25"/>
      <c r="AA9" s="25"/>
      <c r="AB9" s="25"/>
      <c r="AC9" s="25"/>
      <c r="AD9" s="25"/>
      <c r="AE9" s="25"/>
      <c r="AF9" s="25"/>
    </row>
    <row r="10" spans="1:32" ht="23.1" customHeight="1" x14ac:dyDescent="0.15">
      <c r="A10" s="681">
        <v>5</v>
      </c>
      <c r="B10" s="1183" t="str">
        <f>IF(計1!$AR$3="","",IF(VLOOKUP(計1!$AR$3,計画書!$B$14:$EX$259,76)="","",VLOOKUP(計1!$AR$3,計画書!$B$14:$EX$259,76)))</f>
        <v/>
      </c>
      <c r="C10" s="1184"/>
      <c r="D10" s="1184"/>
      <c r="E10" s="1184"/>
      <c r="F10" s="1184"/>
      <c r="G10" s="1185"/>
      <c r="H10" s="1186" t="str">
        <f>IF(計1!$AR$3="","",IF(VLOOKUP(計1!$AR$3,計画書!$B$14:$EX$259,77)="","",VLOOKUP(計1!$AR$3,計画書!$B$14:$EX$259,77)))</f>
        <v/>
      </c>
      <c r="I10" s="1186"/>
      <c r="J10" s="1186"/>
      <c r="K10" s="1186"/>
      <c r="L10" s="1186"/>
      <c r="M10" s="1186"/>
      <c r="N10" s="1183" t="str">
        <f>IF(計1!$AR$3="","",IF(VLOOKUP(計1!$AR$3,計画書!$B$14:$EX$259,78)="","",VLOOKUP(計1!$AR$3,計画書!$B$14:$EX$259,78)))</f>
        <v/>
      </c>
      <c r="O10" s="1184"/>
      <c r="P10" s="1184"/>
      <c r="Q10" s="1184"/>
      <c r="R10" s="1184"/>
      <c r="S10" s="1185"/>
      <c r="T10" s="25"/>
      <c r="U10" s="25"/>
      <c r="V10" s="25"/>
      <c r="W10" s="25" t="s">
        <v>241</v>
      </c>
      <c r="X10" s="25"/>
      <c r="Y10" s="25"/>
      <c r="Z10" s="25"/>
      <c r="AA10" s="25"/>
      <c r="AB10" s="25"/>
      <c r="AC10" s="25"/>
      <c r="AD10" s="25"/>
      <c r="AE10" s="25"/>
      <c r="AF10" s="25"/>
    </row>
    <row r="11" spans="1:32" ht="22.5" customHeight="1" x14ac:dyDescent="0.15">
      <c r="A11" s="682"/>
      <c r="B11" s="1120"/>
      <c r="C11" s="1120"/>
      <c r="D11" s="1120"/>
      <c r="E11" s="1120"/>
      <c r="F11" s="1120"/>
      <c r="G11" s="1120"/>
      <c r="H11" s="1176"/>
      <c r="I11" s="1176"/>
      <c r="J11" s="1176"/>
      <c r="K11" s="1176"/>
      <c r="L11" s="1176"/>
      <c r="M11" s="1176"/>
      <c r="N11" s="1156"/>
      <c r="O11" s="1156"/>
      <c r="P11" s="1156"/>
      <c r="Q11" s="1156"/>
      <c r="R11" s="1156"/>
      <c r="S11" s="1156"/>
      <c r="T11" s="25"/>
      <c r="U11" s="25"/>
      <c r="V11" s="25"/>
      <c r="W11" s="25" t="s">
        <v>242</v>
      </c>
      <c r="X11" s="25"/>
      <c r="Y11" s="25"/>
      <c r="Z11" s="25"/>
      <c r="AA11" s="25"/>
      <c r="AB11" s="26"/>
      <c r="AC11" s="25"/>
      <c r="AD11" s="25"/>
      <c r="AE11" s="25"/>
      <c r="AF11" s="25"/>
    </row>
    <row r="12" spans="1:32" ht="12" customHeight="1" x14ac:dyDescent="0.15">
      <c r="T12" s="25"/>
      <c r="U12" s="25"/>
      <c r="V12" s="25"/>
      <c r="W12" s="25" t="s">
        <v>243</v>
      </c>
      <c r="X12" s="25"/>
      <c r="Y12" s="25"/>
      <c r="Z12" s="25"/>
      <c r="AA12" s="25"/>
      <c r="AB12" s="25"/>
      <c r="AC12" s="25"/>
      <c r="AD12" s="25"/>
      <c r="AE12" s="25"/>
      <c r="AF12" s="25"/>
    </row>
    <row r="13" spans="1:32" ht="18" customHeight="1" x14ac:dyDescent="0.15">
      <c r="A13" s="648" t="s">
        <v>244</v>
      </c>
      <c r="T13" s="25"/>
      <c r="U13" s="25"/>
      <c r="V13" s="25"/>
      <c r="W13" s="25"/>
      <c r="X13" s="25"/>
      <c r="Y13" s="25"/>
      <c r="Z13" s="25"/>
      <c r="AA13" s="25"/>
      <c r="AB13" s="25"/>
      <c r="AC13" s="25"/>
      <c r="AD13" s="25"/>
      <c r="AE13" s="25"/>
      <c r="AF13" s="25"/>
    </row>
    <row r="14" spans="1:32" ht="20.100000000000001" customHeight="1" x14ac:dyDescent="0.15">
      <c r="A14" s="1153" t="s">
        <v>245</v>
      </c>
      <c r="B14" s="1161"/>
      <c r="C14" s="1144" t="s">
        <v>246</v>
      </c>
      <c r="D14" s="1145"/>
      <c r="E14" s="1145"/>
      <c r="F14" s="683" t="str">
        <f>IFERROR(IF(U14=1,"●","○"),"〇")</f>
        <v>〇</v>
      </c>
      <c r="G14" s="665" t="s">
        <v>236</v>
      </c>
      <c r="H14" s="683" t="str">
        <f>IFERROR(IF(U14=2,"●","○"),"〇")</f>
        <v>〇</v>
      </c>
      <c r="I14" s="666" t="s">
        <v>238</v>
      </c>
      <c r="J14" s="1124"/>
      <c r="K14" s="1135"/>
      <c r="L14" s="1135"/>
      <c r="M14" s="1135"/>
      <c r="N14" s="1135"/>
      <c r="O14" s="1135"/>
      <c r="P14" s="1135"/>
      <c r="Q14" s="1135"/>
      <c r="R14" s="1135"/>
      <c r="S14" s="1135"/>
      <c r="T14" s="25"/>
      <c r="U14" s="27" t="e">
        <f>IF(VLOOKUP(計1!$AR$3,計画書!$B$14:$EX$259,80)="",0,IF(VLOOKUP(計1!$AR$3,計画書!$B$14:$EX$259,80)="有",1,2))</f>
        <v>#N/A</v>
      </c>
      <c r="V14" s="25" t="str">
        <f>IFERROR(CHOOSE(U14,$Z$6,$Z$7),"")</f>
        <v/>
      </c>
      <c r="W14" s="25"/>
      <c r="X14" s="25"/>
      <c r="Y14" s="25"/>
      <c r="Z14" s="25"/>
      <c r="AA14" s="25"/>
      <c r="AB14" s="25"/>
      <c r="AC14" s="25"/>
      <c r="AD14" s="25"/>
      <c r="AE14" s="25"/>
      <c r="AF14" s="25"/>
    </row>
    <row r="15" spans="1:32" ht="98.25" customHeight="1" x14ac:dyDescent="0.15">
      <c r="A15" s="1141"/>
      <c r="B15" s="1142"/>
      <c r="C15" s="1177" t="str">
        <f>IF(計1!$AR$3="","",IF(VLOOKUP(計1!$AR$3,計画書!$B$14:$EX$259,81)="","",VLOOKUP(計1!$AR$3,計画書!$B$14:$EX$259,81)))</f>
        <v/>
      </c>
      <c r="D15" s="1177"/>
      <c r="E15" s="1177"/>
      <c r="F15" s="1177"/>
      <c r="G15" s="1177"/>
      <c r="H15" s="1177"/>
      <c r="I15" s="1177"/>
      <c r="J15" s="1177"/>
      <c r="K15" s="1177"/>
      <c r="L15" s="1177"/>
      <c r="M15" s="1177"/>
      <c r="N15" s="1177"/>
      <c r="O15" s="1177"/>
      <c r="P15" s="1177"/>
      <c r="Q15" s="1177"/>
      <c r="R15" s="1177"/>
      <c r="S15" s="1178"/>
      <c r="T15" s="25"/>
      <c r="U15" s="27"/>
      <c r="V15" s="25"/>
      <c r="W15" s="25"/>
      <c r="X15" s="25" t="s">
        <v>247</v>
      </c>
      <c r="Y15" s="25"/>
      <c r="Z15" s="25"/>
      <c r="AA15" s="25"/>
      <c r="AB15" s="25"/>
      <c r="AC15" s="25"/>
      <c r="AD15" s="25"/>
      <c r="AE15" s="25"/>
      <c r="AF15" s="25"/>
    </row>
    <row r="16" spans="1:32" ht="20.100000000000001" customHeight="1" x14ac:dyDescent="0.15">
      <c r="A16" s="1153" t="s">
        <v>248</v>
      </c>
      <c r="B16" s="1161"/>
      <c r="C16" s="1144" t="s">
        <v>246</v>
      </c>
      <c r="D16" s="1145"/>
      <c r="E16" s="1145"/>
      <c r="F16" s="683" t="str">
        <f>IFERROR(IF(U16=1,"●","○"),"〇")</f>
        <v>〇</v>
      </c>
      <c r="G16" s="665" t="s">
        <v>236</v>
      </c>
      <c r="H16" s="683" t="str">
        <f>IFERROR(IF(U16=2,"●","○"),"〇")</f>
        <v>〇</v>
      </c>
      <c r="I16" s="666" t="s">
        <v>238</v>
      </c>
      <c r="J16" s="1162"/>
      <c r="K16" s="1163"/>
      <c r="L16" s="1163"/>
      <c r="M16" s="1163"/>
      <c r="N16" s="1163"/>
      <c r="O16" s="1163"/>
      <c r="P16" s="1163"/>
      <c r="Q16" s="1163"/>
      <c r="R16" s="1163"/>
      <c r="S16" s="1163"/>
      <c r="T16" s="25"/>
      <c r="U16" s="27" t="e">
        <f>IF(VLOOKUP(計1!$AR$3,計画書!$B$14:$EX$259,82)="",0,IF(VLOOKUP(計1!$AR$3,計画書!$B$14:$EX$259,82)="有",1,2))</f>
        <v>#N/A</v>
      </c>
      <c r="V16" s="25" t="str">
        <f>IFERROR(CHOOSE(U16,$Z$6,$Z$7),"")</f>
        <v/>
      </c>
      <c r="W16" s="25"/>
      <c r="X16" s="28" t="s">
        <v>249</v>
      </c>
      <c r="Y16" s="25"/>
      <c r="Z16" s="25"/>
      <c r="AA16" s="25"/>
      <c r="AB16" s="25"/>
      <c r="AC16" s="25"/>
      <c r="AD16" s="25"/>
      <c r="AE16" s="25"/>
      <c r="AF16" s="25"/>
    </row>
    <row r="17" spans="1:32" ht="32.25" customHeight="1" x14ac:dyDescent="0.15">
      <c r="A17" s="1141"/>
      <c r="B17" s="1142"/>
      <c r="C17" s="1164" t="str">
        <f>IF(計1!$AR$3="","",IF(VLOOKUP(計1!$AR$3,計画書!$B$14:$EX$259,83)="","",VLOOKUP(計1!$AR$3,計画書!$B$14:$EX$259,83)))</f>
        <v/>
      </c>
      <c r="D17" s="1164"/>
      <c r="E17" s="1164"/>
      <c r="F17" s="1165" t="str">
        <f>IF(計1!$AR$3="","",IF(VLOOKUP(計1!$AR$3,計画書!$B$14:$EX$259,84)="","",VLOOKUP(計1!$AR$3,計画書!$B$14:$EX$259,84)))</f>
        <v/>
      </c>
      <c r="G17" s="1166"/>
      <c r="H17" s="1166"/>
      <c r="I17" s="1166"/>
      <c r="J17" s="1166"/>
      <c r="K17" s="1166"/>
      <c r="L17" s="1166"/>
      <c r="M17" s="1166"/>
      <c r="N17" s="1166"/>
      <c r="O17" s="1166"/>
      <c r="P17" s="1166"/>
      <c r="Q17" s="1166"/>
      <c r="R17" s="1166"/>
      <c r="S17" s="1167"/>
      <c r="T17" s="25"/>
      <c r="U17" s="27"/>
      <c r="V17" s="25"/>
      <c r="W17" s="25"/>
      <c r="X17" s="28" t="s">
        <v>250</v>
      </c>
      <c r="Y17" s="25"/>
      <c r="Z17" s="25"/>
      <c r="AA17" s="25"/>
      <c r="AB17" s="25"/>
      <c r="AC17" s="25"/>
      <c r="AD17" s="25"/>
      <c r="AE17" s="25"/>
      <c r="AF17" s="25"/>
    </row>
    <row r="18" spans="1:32" ht="32.25" customHeight="1" x14ac:dyDescent="0.15">
      <c r="A18" s="1141"/>
      <c r="B18" s="1142"/>
      <c r="C18" s="1168" t="str">
        <f>IF(計1!$AR$3="","",IF(VLOOKUP(計1!$AR$3,計画書!$B$14:$EX$259,85)="","",VLOOKUP(計1!$AR$3,計画書!$B$14:$EX$259,85)))</f>
        <v/>
      </c>
      <c r="D18" s="964"/>
      <c r="E18" s="964"/>
      <c r="F18" s="1169" t="str">
        <f>IF(計1!$AR$3="","",IF(VLOOKUP(計1!$AR$3,計画書!$B$14:$EX$259,86)="","",VLOOKUP(計1!$AR$3,計画書!$B$14:$EX$259,86)))</f>
        <v/>
      </c>
      <c r="G18" s="1170"/>
      <c r="H18" s="1170"/>
      <c r="I18" s="1170"/>
      <c r="J18" s="1170"/>
      <c r="K18" s="1170"/>
      <c r="L18" s="1170"/>
      <c r="M18" s="1170"/>
      <c r="N18" s="1170"/>
      <c r="O18" s="1170"/>
      <c r="P18" s="1170"/>
      <c r="Q18" s="1170"/>
      <c r="R18" s="1170"/>
      <c r="S18" s="1171"/>
      <c r="T18" s="25"/>
      <c r="U18" s="27"/>
      <c r="V18" s="25"/>
      <c r="W18" s="25"/>
      <c r="X18" s="28" t="s">
        <v>251</v>
      </c>
      <c r="Y18" s="25"/>
      <c r="Z18" s="25"/>
      <c r="AA18" s="25"/>
      <c r="AB18" s="25"/>
      <c r="AC18" s="25"/>
      <c r="AD18" s="25"/>
      <c r="AE18" s="25"/>
      <c r="AF18" s="25"/>
    </row>
    <row r="19" spans="1:32" ht="32.25" customHeight="1" x14ac:dyDescent="0.15">
      <c r="A19" s="1134"/>
      <c r="B19" s="1143"/>
      <c r="C19" s="1172" t="str">
        <f>IF(計1!$AR$3="","",IF(VLOOKUP(計1!$AR$3,計画書!$B$14:$EX$259,87)="","",VLOOKUP(計1!$AR$3,計画書!$B$14:$EX$259,87)))</f>
        <v/>
      </c>
      <c r="D19" s="1172"/>
      <c r="E19" s="1172"/>
      <c r="F19" s="1173" t="str">
        <f>IF(計1!$AR$3="","",IF(VLOOKUP(計1!$AR$3,計画書!$B$14:$EX$259,88)="","",VLOOKUP(計1!$AR$3,計画書!$B$14:$EX$259,88)))</f>
        <v/>
      </c>
      <c r="G19" s="1174"/>
      <c r="H19" s="1174"/>
      <c r="I19" s="1174"/>
      <c r="J19" s="1174"/>
      <c r="K19" s="1174"/>
      <c r="L19" s="1174"/>
      <c r="M19" s="1174"/>
      <c r="N19" s="1174"/>
      <c r="O19" s="1174"/>
      <c r="P19" s="1174"/>
      <c r="Q19" s="1174"/>
      <c r="R19" s="1174"/>
      <c r="S19" s="1175"/>
      <c r="T19" s="25"/>
      <c r="U19" s="27"/>
      <c r="V19" s="25"/>
      <c r="W19" s="25"/>
      <c r="X19" s="28" t="s">
        <v>252</v>
      </c>
      <c r="Y19" s="25"/>
      <c r="Z19" s="25"/>
      <c r="AA19" s="25"/>
      <c r="AB19" s="25"/>
      <c r="AC19" s="25"/>
      <c r="AD19" s="25"/>
      <c r="AE19" s="25"/>
      <c r="AF19" s="25"/>
    </row>
    <row r="20" spans="1:32" ht="20.100000000000001" customHeight="1" x14ac:dyDescent="0.15">
      <c r="A20" s="1141" t="s">
        <v>253</v>
      </c>
      <c r="B20" s="1142"/>
      <c r="C20" s="1144" t="s">
        <v>246</v>
      </c>
      <c r="D20" s="1145"/>
      <c r="E20" s="1145"/>
      <c r="F20" s="683" t="str">
        <f>IFERROR(IF(U20=1,"●","○"),"〇")</f>
        <v>〇</v>
      </c>
      <c r="G20" s="665" t="s">
        <v>236</v>
      </c>
      <c r="H20" s="683" t="str">
        <f>IFERROR(IF(U20=2,"●","○"),"〇")</f>
        <v>〇</v>
      </c>
      <c r="I20" s="666" t="s">
        <v>238</v>
      </c>
      <c r="J20" s="1146"/>
      <c r="K20" s="1147"/>
      <c r="L20" s="1147"/>
      <c r="M20" s="1147"/>
      <c r="N20" s="1147"/>
      <c r="O20" s="1147"/>
      <c r="P20" s="1147"/>
      <c r="Q20" s="1147"/>
      <c r="R20" s="1147"/>
      <c r="S20" s="1147"/>
      <c r="T20" s="25"/>
      <c r="U20" s="27" t="e">
        <f>IF(VLOOKUP(計1!$AR$3,計画書!$B$14:$EX$259,89)="",0,IF(VLOOKUP(計1!$AR$3,計画書!$B$14:$EX$259,89)="有",1,2))</f>
        <v>#N/A</v>
      </c>
      <c r="V20" s="25" t="str">
        <f>IFERROR(CHOOSE(U20,$Z$6,$Z$7),"")</f>
        <v/>
      </c>
      <c r="W20" s="25"/>
      <c r="X20" s="28" t="s">
        <v>254</v>
      </c>
      <c r="Y20" s="25"/>
      <c r="Z20" s="25"/>
      <c r="AA20" s="25"/>
      <c r="AB20" s="25"/>
      <c r="AC20" s="25"/>
      <c r="AD20" s="25"/>
      <c r="AE20" s="25"/>
      <c r="AF20" s="25"/>
    </row>
    <row r="21" spans="1:32" ht="99.75" customHeight="1" x14ac:dyDescent="0.15">
      <c r="A21" s="1141"/>
      <c r="B21" s="1142"/>
      <c r="C21" s="997" t="str">
        <f>IF(計1!$AR$3="","",IF(VLOOKUP(計1!$AR$3,計画書!$B$14:$EX$259,90)="","",VLOOKUP(計1!$AR$3,計画書!$B$14:$EX$259,90)))</f>
        <v/>
      </c>
      <c r="D21" s="997"/>
      <c r="E21" s="997"/>
      <c r="F21" s="997"/>
      <c r="G21" s="997"/>
      <c r="H21" s="997"/>
      <c r="I21" s="997"/>
      <c r="J21" s="997"/>
      <c r="K21" s="997"/>
      <c r="L21" s="997"/>
      <c r="M21" s="997"/>
      <c r="N21" s="997"/>
      <c r="O21" s="997"/>
      <c r="P21" s="997"/>
      <c r="Q21" s="997"/>
      <c r="R21" s="997"/>
      <c r="S21" s="1148"/>
      <c r="T21" s="25"/>
      <c r="U21" s="25"/>
      <c r="V21" s="25"/>
      <c r="W21" s="25"/>
      <c r="X21" s="25" t="s">
        <v>255</v>
      </c>
      <c r="Y21" s="25"/>
      <c r="Z21" s="25"/>
      <c r="AA21" s="25"/>
      <c r="AB21" s="25"/>
      <c r="AC21" s="25"/>
      <c r="AD21" s="25"/>
      <c r="AE21" s="25"/>
      <c r="AF21" s="25"/>
    </row>
    <row r="22" spans="1:32" ht="99.95" customHeight="1" x14ac:dyDescent="0.15">
      <c r="A22" s="1134"/>
      <c r="B22" s="1143"/>
      <c r="C22" s="1149"/>
      <c r="D22" s="1149"/>
      <c r="E22" s="1149"/>
      <c r="F22" s="1149"/>
      <c r="G22" s="1149"/>
      <c r="H22" s="1149"/>
      <c r="I22" s="1149"/>
      <c r="J22" s="1149"/>
      <c r="K22" s="1149"/>
      <c r="L22" s="1149"/>
      <c r="M22" s="1149"/>
      <c r="N22" s="1149"/>
      <c r="O22" s="1149"/>
      <c r="P22" s="1149"/>
      <c r="Q22" s="1149"/>
      <c r="R22" s="1149"/>
      <c r="S22" s="1150"/>
      <c r="T22" s="25"/>
      <c r="U22" s="25"/>
      <c r="V22" s="25"/>
      <c r="W22" s="25"/>
      <c r="X22" s="25" t="s">
        <v>256</v>
      </c>
      <c r="Y22" s="25"/>
      <c r="Z22" s="25"/>
      <c r="AA22" s="25"/>
      <c r="AB22" s="25"/>
      <c r="AC22" s="25"/>
      <c r="AD22" s="25"/>
      <c r="AE22" s="25"/>
      <c r="AF22" s="25"/>
    </row>
    <row r="23" spans="1:32" ht="12" customHeight="1" x14ac:dyDescent="0.15">
      <c r="T23" s="25"/>
      <c r="U23" s="25"/>
      <c r="V23" s="25"/>
      <c r="W23" s="25"/>
      <c r="X23" s="25" t="s">
        <v>257</v>
      </c>
      <c r="Y23" s="25"/>
      <c r="Z23" s="25"/>
      <c r="AA23" s="25"/>
      <c r="AB23" s="25"/>
      <c r="AC23" s="25"/>
      <c r="AD23" s="25"/>
      <c r="AE23" s="25"/>
      <c r="AF23" s="25"/>
    </row>
    <row r="24" spans="1:32" ht="17.25" customHeight="1" x14ac:dyDescent="0.15">
      <c r="A24" s="648" t="s">
        <v>258</v>
      </c>
      <c r="T24" s="25"/>
      <c r="U24" s="25"/>
      <c r="V24" s="25"/>
      <c r="W24" s="25"/>
      <c r="X24" s="25"/>
      <c r="Y24" s="25"/>
      <c r="Z24" s="25"/>
      <c r="AA24" s="25"/>
      <c r="AB24" s="25"/>
      <c r="AC24" s="25"/>
      <c r="AD24" s="25"/>
      <c r="AE24" s="25"/>
      <c r="AF24" s="25"/>
    </row>
    <row r="25" spans="1:32" ht="30" customHeight="1" x14ac:dyDescent="0.15">
      <c r="A25" s="1151" t="s">
        <v>259</v>
      </c>
      <c r="B25" s="1152"/>
      <c r="C25" s="1152"/>
      <c r="D25" s="691" t="str">
        <f>IFERROR(IF(U25=1,"●","○"),"〇")</f>
        <v>〇</v>
      </c>
      <c r="E25" s="685" t="s">
        <v>236</v>
      </c>
      <c r="F25" s="684" t="str">
        <f>IFERROR(IF(U25=2,"●","○"),"〇")</f>
        <v>〇</v>
      </c>
      <c r="G25" s="686" t="s">
        <v>238</v>
      </c>
      <c r="H25" s="2"/>
      <c r="I25" s="2"/>
      <c r="J25" s="29"/>
      <c r="K25" s="2"/>
      <c r="L25" s="2"/>
      <c r="M25" s="29"/>
      <c r="N25" s="2"/>
      <c r="T25" s="25"/>
      <c r="U25" s="30" t="e">
        <f>IF(VLOOKUP(計1!$AR$3,計画書!$B$14:$EX$259,91)="",0,IF(VLOOKUP(計1!$AR$3,計画書!$B$14:$EX$259,91)="有",1,2))</f>
        <v>#N/A</v>
      </c>
      <c r="V25" s="25" t="str">
        <f>IFERROR(CHOOSE(U25,$Z$6,$Z$7),"")</f>
        <v/>
      </c>
      <c r="W25" s="25"/>
      <c r="X25" s="25"/>
      <c r="Y25" s="25"/>
      <c r="Z25" s="25"/>
      <c r="AA25" s="25"/>
      <c r="AB25" s="25"/>
      <c r="AC25" s="25"/>
      <c r="AD25" s="25"/>
      <c r="AE25" s="25"/>
      <c r="AF25" s="25"/>
    </row>
    <row r="26" spans="1:32" ht="15" customHeight="1" x14ac:dyDescent="0.15">
      <c r="A26" s="1153" t="s">
        <v>260</v>
      </c>
      <c r="B26" s="1154"/>
      <c r="C26" s="1154"/>
      <c r="D26" s="988" t="s">
        <v>261</v>
      </c>
      <c r="E26" s="1156"/>
      <c r="F26" s="1156"/>
      <c r="G26" s="1156"/>
      <c r="H26" s="1157" t="s">
        <v>262</v>
      </c>
      <c r="I26" s="1154"/>
      <c r="J26" s="1154"/>
      <c r="K26" s="1158"/>
      <c r="L26" s="1154" t="s">
        <v>263</v>
      </c>
      <c r="M26" s="1154"/>
      <c r="N26" s="1154"/>
      <c r="O26" s="1161"/>
      <c r="P26" s="1154" t="s">
        <v>264</v>
      </c>
      <c r="Q26" s="1154"/>
      <c r="R26" s="1154"/>
      <c r="S26" s="1161"/>
      <c r="T26" s="25"/>
      <c r="U26" s="25"/>
      <c r="V26" s="25"/>
      <c r="W26" s="25"/>
      <c r="X26" s="25"/>
      <c r="Y26" s="25"/>
      <c r="Z26" s="25"/>
      <c r="AA26" s="25"/>
      <c r="AB26" s="25"/>
      <c r="AC26" s="25"/>
      <c r="AD26" s="25"/>
      <c r="AE26" s="25"/>
      <c r="AF26" s="25"/>
    </row>
    <row r="27" spans="1:32" ht="15" customHeight="1" x14ac:dyDescent="0.15">
      <c r="A27" s="1134"/>
      <c r="B27" s="1155"/>
      <c r="C27" s="1155"/>
      <c r="D27" s="1124"/>
      <c r="E27" s="1135"/>
      <c r="F27" s="1135"/>
      <c r="G27" s="1135"/>
      <c r="H27" s="1159"/>
      <c r="I27" s="1155"/>
      <c r="J27" s="1155"/>
      <c r="K27" s="1160"/>
      <c r="L27" s="1155"/>
      <c r="M27" s="1155"/>
      <c r="N27" s="1155"/>
      <c r="O27" s="1143"/>
      <c r="P27" s="1155"/>
      <c r="Q27" s="1155"/>
      <c r="R27" s="1155"/>
      <c r="S27" s="1143"/>
      <c r="T27" s="25"/>
      <c r="U27" s="25"/>
      <c r="V27" s="25"/>
      <c r="W27" s="25"/>
      <c r="X27" s="25"/>
      <c r="Y27" s="25"/>
      <c r="Z27" s="25"/>
      <c r="AA27" s="25"/>
      <c r="AB27" s="25"/>
      <c r="AC27" s="25"/>
      <c r="AD27" s="25"/>
      <c r="AE27" s="25"/>
      <c r="AF27" s="25"/>
    </row>
    <row r="28" spans="1:32" ht="27.95" customHeight="1" x14ac:dyDescent="0.15">
      <c r="A28" s="1127" t="s">
        <v>265</v>
      </c>
      <c r="B28" s="1128"/>
      <c r="C28" s="1128"/>
      <c r="D28" s="1129" t="str">
        <f>IF(計1!$AR$3="","",IF(VLOOKUP(計1!$AR$3,計画書!$B$14:$EX$259,92)="","",VLOOKUP(計1!$AR$3,計画書!$B$14:$EX$259,92)))</f>
        <v/>
      </c>
      <c r="E28" s="1130"/>
      <c r="F28" s="1130"/>
      <c r="G28" s="1130"/>
      <c r="H28" s="1131" t="str">
        <f>IF(計1!$AR$3="","",IF(VLOOKUP(計1!$AR$3,計画書!$B$14:$EX$259,94)="","",VLOOKUP(計1!$AR$3,計画書!$B$14:$EX$259,94)))</f>
        <v/>
      </c>
      <c r="I28" s="1130"/>
      <c r="J28" s="1130"/>
      <c r="K28" s="1132"/>
      <c r="L28" s="1130" t="str">
        <f>IF(計1!$AR$3="","",IF(VLOOKUP(計1!$AR$3,計画書!$B$14:$EX$259,96)="","",VLOOKUP(計1!$AR$3,計画書!$B$14:$EX$259,96)))</f>
        <v/>
      </c>
      <c r="M28" s="1130"/>
      <c r="N28" s="1130"/>
      <c r="O28" s="1133"/>
      <c r="P28" s="1130" t="str">
        <f>IF(OR((D28=""),(H28=""),(L28="")),"",SUM(D28:O28))</f>
        <v/>
      </c>
      <c r="Q28" s="1130"/>
      <c r="R28" s="1130"/>
      <c r="S28" s="1133"/>
      <c r="T28" s="25"/>
      <c r="U28" s="25"/>
      <c r="V28" s="25"/>
      <c r="W28" s="25"/>
      <c r="X28" s="25"/>
      <c r="Y28" s="25"/>
      <c r="Z28" s="25"/>
      <c r="AA28" s="25"/>
      <c r="AB28" s="25"/>
      <c r="AC28" s="25"/>
      <c r="AD28" s="25"/>
      <c r="AE28" s="25"/>
      <c r="AF28" s="25"/>
    </row>
    <row r="29" spans="1:32" ht="27.95" customHeight="1" x14ac:dyDescent="0.15">
      <c r="A29" s="1134" t="s">
        <v>266</v>
      </c>
      <c r="B29" s="1135"/>
      <c r="C29" s="1135"/>
      <c r="D29" s="1136" t="str">
        <f>IF(計1!$AR$3="","",IF(VLOOKUP(計1!$AR$3,計画書!$B$14:$EX$259,93)="","",VLOOKUP(計1!$AR$3,計画書!$B$14:$EX$259,93)))</f>
        <v/>
      </c>
      <c r="E29" s="1137"/>
      <c r="F29" s="1137"/>
      <c r="G29" s="1137"/>
      <c r="H29" s="1138" t="str">
        <f>IF(計1!$AR$3="","",IF(VLOOKUP(計1!$AR$3,計画書!$B$14:$EX$259,95)="","",VLOOKUP(計1!$AR$3,計画書!$B$14:$EX$259,95)))</f>
        <v/>
      </c>
      <c r="I29" s="1137"/>
      <c r="J29" s="1137"/>
      <c r="K29" s="1139"/>
      <c r="L29" s="1137" t="str">
        <f>IF(計1!$AR$3="","",IF(VLOOKUP(計1!$AR$3,計画書!$B$14:$EX$259,97)="","",VLOOKUP(計1!$AR$3,計画書!$B$14:$EX$259,97)))</f>
        <v/>
      </c>
      <c r="M29" s="1137"/>
      <c r="N29" s="1137"/>
      <c r="O29" s="1140"/>
      <c r="P29" s="1137" t="str">
        <f>IF(OR((D29=""),(H29=""),(L29="")),"",SUM(D29:O29))</f>
        <v/>
      </c>
      <c r="Q29" s="1137"/>
      <c r="R29" s="1137"/>
      <c r="S29" s="1140"/>
      <c r="T29" s="25"/>
      <c r="U29" s="25"/>
      <c r="V29" s="25"/>
      <c r="W29" s="25"/>
      <c r="X29" s="25"/>
      <c r="Y29" s="25"/>
      <c r="Z29" s="25"/>
      <c r="AA29" s="25"/>
      <c r="AB29" s="25"/>
      <c r="AC29" s="25"/>
      <c r="AD29" s="25"/>
      <c r="AE29" s="25"/>
      <c r="AF29" s="25"/>
    </row>
    <row r="30" spans="1:32" ht="12" customHeight="1"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row>
    <row r="31" spans="1:32" ht="12" customHeight="1" x14ac:dyDescent="0.15">
      <c r="A31" s="25"/>
      <c r="B31" s="25"/>
      <c r="C31" s="25"/>
      <c r="D31" s="25"/>
      <c r="E31" s="25"/>
      <c r="F31" s="25"/>
      <c r="G31" s="25"/>
      <c r="H31" s="25"/>
      <c r="I31" s="25"/>
      <c r="J31" s="25"/>
      <c r="K31" s="25"/>
      <c r="L31" s="25"/>
      <c r="M31" s="25"/>
      <c r="N31" s="1017"/>
      <c r="O31" s="1017"/>
      <c r="P31" s="12"/>
      <c r="Q31" s="21"/>
      <c r="R31" s="21"/>
      <c r="S31" s="12"/>
      <c r="T31" s="21"/>
      <c r="U31" s="25"/>
      <c r="V31" s="25"/>
      <c r="W31" s="25"/>
      <c r="X31" s="25"/>
      <c r="Y31" s="25"/>
      <c r="Z31" s="25"/>
      <c r="AA31" s="25"/>
      <c r="AB31" s="25"/>
      <c r="AC31" s="25"/>
      <c r="AD31" s="25"/>
      <c r="AE31" s="25"/>
      <c r="AF31" s="25"/>
    </row>
    <row r="32" spans="1:32" ht="20.100000000000001" customHeight="1"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row>
    <row r="33" spans="1:32" ht="20.100000000000001"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row>
    <row r="34" spans="1:32" ht="20.100000000000001" customHeight="1" x14ac:dyDescent="0.1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1:32" ht="20.100000000000001" customHeight="1" x14ac:dyDescent="0.1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2" ht="20.100000000000001" customHeight="1" x14ac:dyDescent="0.1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row>
    <row r="37" spans="1:32" ht="20.100000000000001" customHeight="1" x14ac:dyDescent="0.1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row>
    <row r="38" spans="1:32" ht="20.100000000000001" customHeight="1" x14ac:dyDescent="0.1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1:32" ht="20.100000000000001" customHeight="1"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row>
    <row r="40" spans="1:32" ht="20.100000000000001" customHeight="1"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row>
    <row r="41" spans="1:32" ht="20.100000000000001"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row>
    <row r="42" spans="1:32" ht="20.100000000000001" customHeight="1"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row>
    <row r="43" spans="1:32"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row>
    <row r="44" spans="1:32"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row>
    <row r="45" spans="1:32"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row>
  </sheetData>
  <sheetProtection algorithmName="SHA-512" hashValue="D73T6sg3NqySoRDIu3QPrTL/5tzZxe4HpQwVAQHp3RcwE32QswKj4GR0UMQaLE2MKzja5ZFUnkOFbkUCYwLFRg==" saltValue="bH4/kUF/a7/jkkva31EliQ==" spinCount="100000" sheet="1" formatCells="0"/>
  <mergeCells count="56">
    <mergeCell ref="A4:O4"/>
    <mergeCell ref="B5:G5"/>
    <mergeCell ref="H5:M5"/>
    <mergeCell ref="N5:S5"/>
    <mergeCell ref="B6:G6"/>
    <mergeCell ref="H6:M6"/>
    <mergeCell ref="N6:S6"/>
    <mergeCell ref="B7:G7"/>
    <mergeCell ref="H7:M7"/>
    <mergeCell ref="N7:S7"/>
    <mergeCell ref="B8:G8"/>
    <mergeCell ref="H8:M8"/>
    <mergeCell ref="N8:S8"/>
    <mergeCell ref="B9:G9"/>
    <mergeCell ref="H9:M9"/>
    <mergeCell ref="N9:S9"/>
    <mergeCell ref="B10:G10"/>
    <mergeCell ref="H10:M10"/>
    <mergeCell ref="N10:S10"/>
    <mergeCell ref="B11:G11"/>
    <mergeCell ref="H11:M11"/>
    <mergeCell ref="N11:S11"/>
    <mergeCell ref="A14:B15"/>
    <mergeCell ref="C14:E14"/>
    <mergeCell ref="J14:S14"/>
    <mergeCell ref="C15:S15"/>
    <mergeCell ref="A16:B19"/>
    <mergeCell ref="C16:E16"/>
    <mergeCell ref="J16:S16"/>
    <mergeCell ref="C17:E17"/>
    <mergeCell ref="F17:S17"/>
    <mergeCell ref="C18:E18"/>
    <mergeCell ref="F18:S18"/>
    <mergeCell ref="C19:E19"/>
    <mergeCell ref="F19:S19"/>
    <mergeCell ref="A26:C27"/>
    <mergeCell ref="D26:G27"/>
    <mergeCell ref="H26:K27"/>
    <mergeCell ref="L26:O27"/>
    <mergeCell ref="P26:S27"/>
    <mergeCell ref="A20:B22"/>
    <mergeCell ref="C20:E20"/>
    <mergeCell ref="J20:S20"/>
    <mergeCell ref="C21:S22"/>
    <mergeCell ref="A25:C25"/>
    <mergeCell ref="P28:S28"/>
    <mergeCell ref="A29:C29"/>
    <mergeCell ref="D29:G29"/>
    <mergeCell ref="H29:K29"/>
    <mergeCell ref="L29:O29"/>
    <mergeCell ref="P29:S29"/>
    <mergeCell ref="N31:O31"/>
    <mergeCell ref="A28:C28"/>
    <mergeCell ref="D28:G28"/>
    <mergeCell ref="H28:K28"/>
    <mergeCell ref="L28:O28"/>
  </mergeCells>
  <phoneticPr fontId="7"/>
  <dataValidations count="2">
    <dataValidation operator="greaterThanOrEqual" allowBlank="1" showInputMessage="1" showErrorMessage="1" error="数値のみをご記入ください。" sqref="D28:O29" xr:uid="{00000000-0002-0000-0300-000000000000}"/>
    <dataValidation type="list" allowBlank="1" showInputMessage="1" sqref="C17:E19" xr:uid="{00000000-0002-0000-0300-000001000000}">
      <formula1>$X$16:$X$23</formula1>
    </dataValidation>
  </dataValidations>
  <printOptions horizontalCentered="1"/>
  <pageMargins left="0.59055118110236227" right="0.59055118110236227" top="0.39370078740157483" bottom="0.59055118110236227" header="0.31496062992125984" footer="0.2362204724409449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Group Box 3">
              <controlPr defaultSize="0" autoFill="0" autoPict="0">
                <anchor moveWithCells="1">
                  <from>
                    <xdr:col>4</xdr:col>
                    <xdr:colOff>228600</xdr:colOff>
                    <xdr:row>12</xdr:row>
                    <xdr:rowOff>133350</xdr:rowOff>
                  </from>
                  <to>
                    <xdr:col>9</xdr:col>
                    <xdr:colOff>180975</xdr:colOff>
                    <xdr:row>14</xdr:row>
                    <xdr:rowOff>114300</xdr:rowOff>
                  </to>
                </anchor>
              </controlPr>
            </control>
          </mc:Choice>
        </mc:AlternateContent>
        <mc:AlternateContent xmlns:mc="http://schemas.openxmlformats.org/markup-compatibility/2006">
          <mc:Choice Requires="x14">
            <control shapeId="3080" r:id="rId5" name="Group Box 8">
              <controlPr defaultSize="0" autoFill="0" autoPict="0">
                <anchor moveWithCells="1">
                  <from>
                    <xdr:col>4</xdr:col>
                    <xdr:colOff>114300</xdr:colOff>
                    <xdr:row>15</xdr:row>
                    <xdr:rowOff>0</xdr:rowOff>
                  </from>
                  <to>
                    <xdr:col>9</xdr:col>
                    <xdr:colOff>95250</xdr:colOff>
                    <xdr:row>16</xdr:row>
                    <xdr:rowOff>152400</xdr:rowOff>
                  </to>
                </anchor>
              </controlPr>
            </control>
          </mc:Choice>
        </mc:AlternateContent>
        <mc:AlternateContent xmlns:mc="http://schemas.openxmlformats.org/markup-compatibility/2006">
          <mc:Choice Requires="x14">
            <control shapeId="3081" r:id="rId6" name="Group Box 9">
              <controlPr defaultSize="0" autoFill="0" autoPict="0">
                <anchor moveWithCells="1">
                  <from>
                    <xdr:col>4</xdr:col>
                    <xdr:colOff>142875</xdr:colOff>
                    <xdr:row>19</xdr:row>
                    <xdr:rowOff>0</xdr:rowOff>
                  </from>
                  <to>
                    <xdr:col>9</xdr:col>
                    <xdr:colOff>171450</xdr:colOff>
                    <xdr:row>20</xdr:row>
                    <xdr:rowOff>219075</xdr:rowOff>
                  </to>
                </anchor>
              </controlPr>
            </control>
          </mc:Choice>
        </mc:AlternateContent>
        <mc:AlternateContent xmlns:mc="http://schemas.openxmlformats.org/markup-compatibility/2006">
          <mc:Choice Requires="x14">
            <control shapeId="3084" r:id="rId7" name="Group Box 12">
              <controlPr defaultSize="0" autoFill="0" autoPict="0">
                <anchor moveWithCells="1">
                  <from>
                    <xdr:col>2</xdr:col>
                    <xdr:colOff>581025</xdr:colOff>
                    <xdr:row>23</xdr:row>
                    <xdr:rowOff>171450</xdr:rowOff>
                  </from>
                  <to>
                    <xdr:col>8</xdr:col>
                    <xdr:colOff>219075</xdr:colOff>
                    <xdr:row>25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52"/>
  <sheetViews>
    <sheetView showGridLines="0" view="pageBreakPreview" topLeftCell="A64" zoomScale="69" zoomScaleNormal="100" zoomScaleSheetLayoutView="69" workbookViewId="0">
      <selection activeCell="AC16" sqref="AC16"/>
    </sheetView>
  </sheetViews>
  <sheetFormatPr defaultColWidth="9" defaultRowHeight="12" x14ac:dyDescent="0.15"/>
  <cols>
    <col min="1" max="1" width="2.875" style="784" customWidth="1"/>
    <col min="2" max="3" width="3.875" style="783" customWidth="1"/>
    <col min="4" max="4" width="3.625" style="783" customWidth="1"/>
    <col min="5" max="5" width="6.25" style="784" customWidth="1"/>
    <col min="6" max="6" width="32.625" style="784" customWidth="1"/>
    <col min="7" max="7" width="9.625" style="784" customWidth="1"/>
    <col min="8" max="8" width="3.625" style="785" customWidth="1"/>
    <col min="9" max="9" width="9.625" style="785" customWidth="1"/>
    <col min="10" max="10" width="3.625" style="785" customWidth="1"/>
    <col min="11" max="11" width="9.625" style="785" customWidth="1"/>
    <col min="12" max="12" width="13.625" style="786" customWidth="1"/>
    <col min="13" max="13" width="3" style="853" customWidth="1"/>
    <col min="14" max="14" width="9" style="784" hidden="1" customWidth="1"/>
    <col min="15" max="16" width="9" style="786" hidden="1" customWidth="1"/>
    <col min="17" max="17" width="10.625" style="786" hidden="1" customWidth="1"/>
    <col min="18" max="18" width="9" style="786" hidden="1" customWidth="1"/>
    <col min="19" max="21" width="9" style="784" hidden="1" customWidth="1"/>
    <col min="22" max="24" width="9" style="784" customWidth="1"/>
    <col min="25" max="16384" width="9" style="784"/>
  </cols>
  <sheetData>
    <row r="1" spans="1:24" ht="12" customHeight="1" x14ac:dyDescent="0.15">
      <c r="A1" s="782" t="s">
        <v>267</v>
      </c>
      <c r="M1" s="1261"/>
      <c r="N1" s="787"/>
      <c r="O1" s="788"/>
      <c r="P1" s="788"/>
      <c r="Q1" s="788"/>
      <c r="R1" s="788"/>
      <c r="S1" s="787"/>
      <c r="T1" s="787"/>
      <c r="U1" s="787"/>
      <c r="V1" s="787"/>
    </row>
    <row r="2" spans="1:24" ht="12" customHeight="1" x14ac:dyDescent="0.15">
      <c r="A2" s="784" t="s">
        <v>205</v>
      </c>
      <c r="B2" s="789"/>
      <c r="C2" s="789"/>
      <c r="D2" s="789"/>
      <c r="E2" s="789"/>
      <c r="F2" s="789"/>
      <c r="G2" s="789"/>
      <c r="M2" s="1261"/>
      <c r="N2" s="787"/>
      <c r="O2" s="788"/>
      <c r="P2" s="788"/>
      <c r="Q2" s="788"/>
      <c r="R2" s="788"/>
      <c r="S2" s="787"/>
      <c r="T2" s="787"/>
      <c r="U2" s="787"/>
      <c r="V2" s="787"/>
    </row>
    <row r="3" spans="1:24" s="798" customFormat="1" ht="12.75" customHeight="1" x14ac:dyDescent="0.15">
      <c r="A3" s="774" t="s">
        <v>268</v>
      </c>
      <c r="B3" s="790"/>
      <c r="C3" s="790"/>
      <c r="D3" s="790"/>
      <c r="E3" s="791"/>
      <c r="F3" s="791"/>
      <c r="G3" s="791"/>
      <c r="H3" s="792"/>
      <c r="I3" s="792"/>
      <c r="J3" s="793"/>
      <c r="K3" s="793"/>
      <c r="L3" s="794"/>
      <c r="M3" s="1261"/>
      <c r="N3" s="795"/>
      <c r="O3" s="796"/>
      <c r="P3" s="796"/>
      <c r="Q3" s="796"/>
      <c r="R3" s="796"/>
      <c r="S3" s="797"/>
      <c r="T3" s="797"/>
      <c r="U3" s="797"/>
      <c r="V3" s="797"/>
      <c r="W3" s="791"/>
      <c r="X3" s="791"/>
    </row>
    <row r="4" spans="1:24" s="798" customFormat="1" ht="15.2" customHeight="1" x14ac:dyDescent="0.15">
      <c r="A4" s="1215" t="s">
        <v>269</v>
      </c>
      <c r="B4" s="1215"/>
      <c r="C4" s="1215"/>
      <c r="D4" s="1215"/>
      <c r="E4" s="1215"/>
      <c r="F4" s="1251" t="s">
        <v>270</v>
      </c>
      <c r="G4" s="1253" t="s">
        <v>271</v>
      </c>
      <c r="H4" s="1262" t="s">
        <v>272</v>
      </c>
      <c r="I4" s="1262"/>
      <c r="J4" s="1262"/>
      <c r="K4" s="1262"/>
      <c r="L4" s="1229" t="s">
        <v>274</v>
      </c>
      <c r="M4" s="1261"/>
      <c r="N4" s="799" t="s">
        <v>275</v>
      </c>
      <c r="O4" s="799" t="s">
        <v>276</v>
      </c>
      <c r="P4" s="800" t="s">
        <v>277</v>
      </c>
      <c r="Q4" s="796"/>
      <c r="R4" s="796"/>
      <c r="S4" s="797"/>
      <c r="T4" s="797"/>
      <c r="U4" s="797"/>
      <c r="V4" s="797"/>
      <c r="W4" s="791"/>
      <c r="X4" s="791"/>
    </row>
    <row r="5" spans="1:24" s="798" customFormat="1" ht="23.25" customHeight="1" x14ac:dyDescent="0.15">
      <c r="A5" s="1233"/>
      <c r="B5" s="1233"/>
      <c r="C5" s="1233"/>
      <c r="D5" s="1233"/>
      <c r="E5" s="1233"/>
      <c r="F5" s="1252"/>
      <c r="G5" s="1254"/>
      <c r="H5" s="1254" t="s">
        <v>278</v>
      </c>
      <c r="I5" s="1263"/>
      <c r="J5" s="1230" t="s">
        <v>279</v>
      </c>
      <c r="K5" s="1230"/>
      <c r="L5" s="1230"/>
      <c r="M5" s="1261"/>
      <c r="N5" s="801" t="s">
        <v>280</v>
      </c>
      <c r="O5" s="801" t="s">
        <v>280</v>
      </c>
      <c r="P5" s="801" t="s">
        <v>280</v>
      </c>
      <c r="Q5" s="796"/>
      <c r="R5" s="796"/>
      <c r="S5" s="797"/>
      <c r="T5" s="797"/>
      <c r="U5" s="797"/>
      <c r="V5" s="797"/>
      <c r="W5" s="791"/>
      <c r="X5" s="791"/>
    </row>
    <row r="6" spans="1:24" s="798" customFormat="1" ht="21.95" customHeight="1" x14ac:dyDescent="0.15">
      <c r="A6" s="1215">
        <v>1</v>
      </c>
      <c r="B6" s="1264" t="s">
        <v>281</v>
      </c>
      <c r="C6" s="1264"/>
      <c r="D6" s="1264"/>
      <c r="E6" s="1264"/>
      <c r="F6" s="1267" t="s">
        <v>282</v>
      </c>
      <c r="G6" s="1269"/>
      <c r="H6" s="802" t="str">
        <f>IFERROR(IF(O9=1,"●","〇"),"〇")</f>
        <v>〇</v>
      </c>
      <c r="I6" s="803" t="s">
        <v>275</v>
      </c>
      <c r="J6" s="804" t="str">
        <f>IFERROR(IF(P9=1,"●","〇"),"〇")</f>
        <v>〇</v>
      </c>
      <c r="K6" s="805" t="s">
        <v>277</v>
      </c>
      <c r="L6" s="1270" t="str">
        <f>IF(計1!$AR$3="","",IF(VLOOKUP(計1!$AR$3,計画書!$B$14:$EX$259,U9)="","",VLOOKUP(計1!$AR$3,計画書!$B$14:$EX$259,U9)))</f>
        <v/>
      </c>
      <c r="M6" s="806"/>
      <c r="N6" s="801" t="s">
        <v>783</v>
      </c>
      <c r="O6" s="801" t="s">
        <v>783</v>
      </c>
      <c r="P6" s="801" t="s">
        <v>783</v>
      </c>
      <c r="Q6" s="796"/>
      <c r="R6" s="796"/>
      <c r="S6" s="797"/>
      <c r="T6" s="797"/>
      <c r="U6" s="797"/>
      <c r="V6" s="797"/>
      <c r="W6" s="791"/>
      <c r="X6" s="791"/>
    </row>
    <row r="7" spans="1:24" s="798" customFormat="1" ht="21.95" customHeight="1" x14ac:dyDescent="0.15">
      <c r="A7" s="1216"/>
      <c r="B7" s="1265"/>
      <c r="C7" s="1265"/>
      <c r="D7" s="1265"/>
      <c r="E7" s="1265"/>
      <c r="F7" s="1250"/>
      <c r="G7" s="1259"/>
      <c r="H7" s="802" t="str">
        <f>IFERROR(IF(O9=2,"●","〇"),"〇")</f>
        <v>〇</v>
      </c>
      <c r="I7" s="807" t="s">
        <v>280</v>
      </c>
      <c r="J7" s="804" t="str">
        <f>IFERROR(IF(P9=2,"●","〇"),"〇")</f>
        <v>〇</v>
      </c>
      <c r="K7" s="808" t="s">
        <v>280</v>
      </c>
      <c r="L7" s="1203"/>
      <c r="M7" s="806"/>
      <c r="N7" s="801" t="s">
        <v>283</v>
      </c>
      <c r="O7" s="801" t="s">
        <v>283</v>
      </c>
      <c r="P7" s="801" t="s">
        <v>283</v>
      </c>
      <c r="Q7" s="796"/>
      <c r="R7" s="796"/>
      <c r="S7" s="797"/>
      <c r="T7" s="797"/>
      <c r="U7" s="797"/>
      <c r="V7" s="797"/>
      <c r="W7" s="791"/>
      <c r="X7" s="791"/>
    </row>
    <row r="8" spans="1:24" s="798" customFormat="1" ht="21.95" customHeight="1" x14ac:dyDescent="0.15">
      <c r="A8" s="1216"/>
      <c r="B8" s="1265"/>
      <c r="C8" s="1265"/>
      <c r="D8" s="1265"/>
      <c r="E8" s="1265"/>
      <c r="F8" s="1250"/>
      <c r="G8" s="1259"/>
      <c r="H8" s="802" t="str">
        <f>IFERROR(IF(O9=3,"●","〇"),"〇")</f>
        <v>〇</v>
      </c>
      <c r="I8" s="807" t="s">
        <v>284</v>
      </c>
      <c r="J8" s="804" t="str">
        <f>IFERROR(IF(P9=3,"●","〇"),"〇")</f>
        <v>〇</v>
      </c>
      <c r="K8" s="808" t="s">
        <v>284</v>
      </c>
      <c r="L8" s="1203"/>
      <c r="M8" s="806"/>
      <c r="N8" s="801"/>
      <c r="O8" s="796"/>
      <c r="P8" s="796"/>
      <c r="Q8" s="796"/>
      <c r="R8" s="796"/>
      <c r="S8" s="797"/>
      <c r="T8" s="797"/>
      <c r="U8" s="797"/>
      <c r="V8" s="797"/>
      <c r="W8" s="791"/>
      <c r="X8" s="791"/>
    </row>
    <row r="9" spans="1:24" s="798" customFormat="1" ht="21.95" customHeight="1" x14ac:dyDescent="0.15">
      <c r="A9" s="1258"/>
      <c r="B9" s="1266"/>
      <c r="C9" s="1266"/>
      <c r="D9" s="1266"/>
      <c r="E9" s="1266"/>
      <c r="F9" s="1268"/>
      <c r="G9" s="1260"/>
      <c r="H9" s="809" t="str">
        <f>IFERROR(IF(O9=4,"●","〇"),"〇")</f>
        <v>〇</v>
      </c>
      <c r="I9" s="810" t="s">
        <v>283</v>
      </c>
      <c r="J9" s="811" t="str">
        <f>IFERROR(IF(P9=4,"●","〇"),"〇")</f>
        <v>〇</v>
      </c>
      <c r="K9" s="812" t="s">
        <v>283</v>
      </c>
      <c r="L9" s="1214"/>
      <c r="M9" s="813"/>
      <c r="N9" s="795"/>
      <c r="O9" s="814" t="e">
        <f>IF(VLOOKUP(計1!$AR$3,計画書!$B$14:$EX$259,S9)="",0,IF(VLOOKUP(計1!$AR$3,計画書!$B$14:$EX$259,S9)="整備済",1,IF(VLOOKUP(計1!$AR$3,計画書!$B$14:$EX$259,S9)="取組予定有",2,IF(VLOOKUP(計1!$AR$3,計画書!$B$14:$EX$259,S9)="取組予定無",3,4))))</f>
        <v>#N/A</v>
      </c>
      <c r="P9" s="814" t="e">
        <f>IF(VLOOKUP(計1!$AR$3,計画書!$B$14:$EX$259,T9)="",0,IF(VLOOKUP(計1!$AR$3,計画書!$B$14:$EX$259,T9)="実施済",1,IF(VLOOKUP(計1!$AR$3,計画書!$B$14:$EX$259,T9)="取組予定有",2,IF(VLOOKUP(計1!$AR$3,計画書!$B$14:$EX$259,T9)="取組予定無",3,4))))</f>
        <v>#N/A</v>
      </c>
      <c r="Q9" s="796" t="str">
        <f>IFERROR(CHOOSE(O9,$N$4,$N$5,$N$6,$N$7),"")</f>
        <v/>
      </c>
      <c r="R9" s="796" t="str">
        <f>IFERROR(CHOOSE(P9,$P$4,$P$5,$P$6,$P$7),"")</f>
        <v/>
      </c>
      <c r="S9" s="797">
        <v>100</v>
      </c>
      <c r="T9" s="797">
        <v>101</v>
      </c>
      <c r="U9" s="797">
        <f>T9+1</f>
        <v>102</v>
      </c>
      <c r="V9" s="797"/>
      <c r="W9" s="791" t="str">
        <f>IFERROR(CHOOSE(U9,#REF!,#REF!,#REF!,#REF!),"")</f>
        <v/>
      </c>
      <c r="X9" s="791" t="str">
        <f>IFERROR(CHOOSE(V9,#REF!,#REF!,#REF!,#REF!),"")</f>
        <v/>
      </c>
    </row>
    <row r="10" spans="1:24" s="798" customFormat="1" ht="21.95" customHeight="1" x14ac:dyDescent="0.15">
      <c r="A10" s="1195">
        <v>2</v>
      </c>
      <c r="B10" s="1236" t="s">
        <v>285</v>
      </c>
      <c r="C10" s="1236"/>
      <c r="D10" s="1236"/>
      <c r="E10" s="1236"/>
      <c r="F10" s="1236" t="s">
        <v>286</v>
      </c>
      <c r="G10" s="1259"/>
      <c r="H10" s="802" t="str">
        <f>IFERROR(IF(O13=1,"●","〇"),"〇")</f>
        <v>〇</v>
      </c>
      <c r="I10" s="807" t="s">
        <v>276</v>
      </c>
      <c r="J10" s="804" t="str">
        <f>IFERROR(IF(P13=1,"●","〇"),"〇")</f>
        <v>〇</v>
      </c>
      <c r="K10" s="808" t="s">
        <v>277</v>
      </c>
      <c r="L10" s="1240" t="str">
        <f>IF(計1!$AR$3="","",IF(VLOOKUP(計1!$AR$3,計画書!$B$14:$EX$259,U13)="","",VLOOKUP(計1!$AR$3,計画書!$B$14:$EX$259,U13)))</f>
        <v/>
      </c>
      <c r="M10" s="813"/>
      <c r="N10" s="801"/>
      <c r="O10" s="814"/>
      <c r="P10" s="814"/>
      <c r="Q10" s="796"/>
      <c r="R10" s="796"/>
      <c r="S10" s="797"/>
      <c r="T10" s="797"/>
      <c r="U10" s="797"/>
      <c r="V10" s="797"/>
      <c r="W10" s="791"/>
      <c r="X10" s="791"/>
    </row>
    <row r="11" spans="1:24" s="798" customFormat="1" ht="21.95" customHeight="1" x14ac:dyDescent="0.15">
      <c r="A11" s="1195"/>
      <c r="B11" s="1236"/>
      <c r="C11" s="1236"/>
      <c r="D11" s="1236"/>
      <c r="E11" s="1236"/>
      <c r="F11" s="1236"/>
      <c r="G11" s="1259"/>
      <c r="H11" s="802" t="str">
        <f>IFERROR(IF(O13=2,"●","〇"),"〇")</f>
        <v>〇</v>
      </c>
      <c r="I11" s="807" t="s">
        <v>280</v>
      </c>
      <c r="J11" s="804" t="str">
        <f>IFERROR(IF(P13=2,"●","〇"),"〇")</f>
        <v>〇</v>
      </c>
      <c r="K11" s="808" t="s">
        <v>280</v>
      </c>
      <c r="L11" s="1240"/>
      <c r="M11" s="813"/>
      <c r="N11" s="801"/>
      <c r="O11" s="814"/>
      <c r="P11" s="814"/>
      <c r="Q11" s="796"/>
      <c r="R11" s="796"/>
      <c r="S11" s="797"/>
      <c r="T11" s="797"/>
      <c r="U11" s="797"/>
      <c r="V11" s="797"/>
      <c r="W11" s="791"/>
      <c r="X11" s="791"/>
    </row>
    <row r="12" spans="1:24" s="798" customFormat="1" ht="21.95" customHeight="1" x14ac:dyDescent="0.15">
      <c r="A12" s="1195"/>
      <c r="B12" s="1236"/>
      <c r="C12" s="1236"/>
      <c r="D12" s="1236"/>
      <c r="E12" s="1236"/>
      <c r="F12" s="1236"/>
      <c r="G12" s="1259"/>
      <c r="H12" s="802" t="str">
        <f>IFERROR(IF(O13=3,"●","〇"),"〇")</f>
        <v>〇</v>
      </c>
      <c r="I12" s="807" t="s">
        <v>284</v>
      </c>
      <c r="J12" s="804" t="str">
        <f>IFERROR(IF(P13=3,"●","〇"),"〇")</f>
        <v>〇</v>
      </c>
      <c r="K12" s="808" t="s">
        <v>284</v>
      </c>
      <c r="L12" s="1240"/>
      <c r="M12" s="813"/>
      <c r="N12" s="801"/>
      <c r="O12" s="814"/>
      <c r="P12" s="814"/>
      <c r="Q12" s="796"/>
      <c r="R12" s="796"/>
      <c r="S12" s="797"/>
      <c r="T12" s="797"/>
      <c r="U12" s="797"/>
      <c r="V12" s="797"/>
      <c r="W12" s="791"/>
      <c r="X12" s="791"/>
    </row>
    <row r="13" spans="1:24" s="791" customFormat="1" ht="21.95" customHeight="1" x14ac:dyDescent="0.15">
      <c r="A13" s="1195"/>
      <c r="B13" s="1236"/>
      <c r="C13" s="1236"/>
      <c r="D13" s="1236"/>
      <c r="E13" s="1236"/>
      <c r="F13" s="1236"/>
      <c r="G13" s="1260"/>
      <c r="H13" s="809" t="str">
        <f>IFERROR(IF(O13=4,"●","〇"),"〇")</f>
        <v>〇</v>
      </c>
      <c r="I13" s="815" t="s">
        <v>283</v>
      </c>
      <c r="J13" s="811" t="str">
        <f>IFERROR(IF(P13=4,"●","〇"),"〇")</f>
        <v>〇</v>
      </c>
      <c r="K13" s="816" t="s">
        <v>283</v>
      </c>
      <c r="L13" s="1240"/>
      <c r="M13" s="817"/>
      <c r="N13" s="797"/>
      <c r="O13" s="814" t="e">
        <f>IF(VLOOKUP(計1!$AR$3,計画書!$B$14:$EX$259,S13)="",0,IF(VLOOKUP(計1!$AR$3,計画書!$B$14:$EX$259,S13)="設定済",1,IF(VLOOKUP(計1!$AR$3,計画書!$B$14:$EX$259,S13)="取組予定有",2,IF(VLOOKUP(計1!$AR$3,計画書!$B$14:$EX$259,S13)="取組予定無",3,4))))</f>
        <v>#N/A</v>
      </c>
      <c r="P13" s="814" t="e">
        <f>IF(VLOOKUP(計1!$AR$3,計画書!$B$14:$EX$259,T13)="",0,IF(VLOOKUP(計1!$AR$3,計画書!$B$14:$EX$259,T13)="実施済",1,IF(VLOOKUP(計1!$AR$3,計画書!$B$14:$EX$259,T13)="取組予定有",2,IF(VLOOKUP(計1!$AR$3,計画書!$B$14:$EX$259,T13)="取組予定無",3,4))))</f>
        <v>#N/A</v>
      </c>
      <c r="Q13" s="796" t="str">
        <f>IFERROR(CHOOSE(O13,$O$4,$O$5,$O$6,$O$7),"")</f>
        <v/>
      </c>
      <c r="R13" s="796" t="str">
        <f>IFERROR(CHOOSE(P13,$P$4,$P$5,$P$6,$P$7),"")</f>
        <v/>
      </c>
      <c r="S13" s="797">
        <f>T9+2</f>
        <v>103</v>
      </c>
      <c r="T13" s="797">
        <f>S13+1</f>
        <v>104</v>
      </c>
      <c r="U13" s="797">
        <f>T13+1</f>
        <v>105</v>
      </c>
      <c r="V13" s="797"/>
      <c r="W13" s="791" t="str">
        <f>IFERROR(CHOOSE(U13,#REF!,#REF!,#REF!,#REF!),"")</f>
        <v/>
      </c>
      <c r="X13" s="791" t="str">
        <f>IFERROR(CHOOSE(V13,#REF!,#REF!,#REF!,#REF!),"")</f>
        <v/>
      </c>
    </row>
    <row r="14" spans="1:24" s="791" customFormat="1" ht="21.95" customHeight="1" x14ac:dyDescent="0.15">
      <c r="A14" s="1205">
        <v>3</v>
      </c>
      <c r="B14" s="1244" t="s">
        <v>287</v>
      </c>
      <c r="C14" s="1244"/>
      <c r="D14" s="1244"/>
      <c r="E14" s="1244"/>
      <c r="F14" s="1244" t="s">
        <v>288</v>
      </c>
      <c r="G14" s="1246" t="s">
        <v>289</v>
      </c>
      <c r="H14" s="802" t="str">
        <f>IFERROR(IF(O17=1,"●","〇"),"〇")</f>
        <v>〇</v>
      </c>
      <c r="I14" s="818" t="s">
        <v>276</v>
      </c>
      <c r="J14" s="804" t="str">
        <f>IFERROR(IF(P17=1,"●","〇"),"〇")</f>
        <v>〇</v>
      </c>
      <c r="K14" s="819" t="s">
        <v>277</v>
      </c>
      <c r="L14" s="1248" t="str">
        <f>IF(計1!$AR$3="","",IF(VLOOKUP(計1!$AR$3,計画書!$B$14:$EX$259,U17)="","",VLOOKUP(計1!$AR$3,計画書!$B$14:$EX$259,U17)))</f>
        <v/>
      </c>
      <c r="M14" s="817"/>
      <c r="N14" s="801"/>
      <c r="O14" s="814"/>
      <c r="P14" s="814"/>
      <c r="Q14" s="796"/>
      <c r="R14" s="796"/>
      <c r="S14" s="797"/>
      <c r="T14" s="797"/>
      <c r="U14" s="797"/>
      <c r="V14" s="797"/>
    </row>
    <row r="15" spans="1:24" s="791" customFormat="1" ht="21.95" customHeight="1" x14ac:dyDescent="0.15">
      <c r="A15" s="1195"/>
      <c r="B15" s="1236"/>
      <c r="C15" s="1236"/>
      <c r="D15" s="1236"/>
      <c r="E15" s="1236"/>
      <c r="F15" s="1236"/>
      <c r="G15" s="1238"/>
      <c r="H15" s="802" t="str">
        <f>IFERROR(IF(O17=2,"●","〇"),"〇")</f>
        <v>〇</v>
      </c>
      <c r="I15" s="807" t="s">
        <v>280</v>
      </c>
      <c r="J15" s="804" t="str">
        <f>IFERROR(IF(P17=2,"●","〇"),"〇")</f>
        <v>〇</v>
      </c>
      <c r="K15" s="808" t="s">
        <v>280</v>
      </c>
      <c r="L15" s="1240"/>
      <c r="M15" s="817"/>
      <c r="N15" s="801"/>
      <c r="O15" s="814"/>
      <c r="P15" s="814"/>
      <c r="Q15" s="796"/>
      <c r="R15" s="796"/>
      <c r="S15" s="797"/>
      <c r="T15" s="797"/>
      <c r="U15" s="797"/>
      <c r="V15" s="797"/>
    </row>
    <row r="16" spans="1:24" s="791" customFormat="1" ht="21.95" customHeight="1" x14ac:dyDescent="0.15">
      <c r="A16" s="1195"/>
      <c r="B16" s="1236"/>
      <c r="C16" s="1236"/>
      <c r="D16" s="1236"/>
      <c r="E16" s="1236"/>
      <c r="F16" s="1236"/>
      <c r="G16" s="1238"/>
      <c r="H16" s="802" t="str">
        <f>IFERROR(IF(O17=3,"●","〇"),"〇")</f>
        <v>〇</v>
      </c>
      <c r="I16" s="807" t="s">
        <v>284</v>
      </c>
      <c r="J16" s="804" t="str">
        <f>IFERROR(IF(P17=3,"●","〇"),"〇")</f>
        <v>〇</v>
      </c>
      <c r="K16" s="808" t="s">
        <v>284</v>
      </c>
      <c r="L16" s="1240"/>
      <c r="M16" s="817"/>
      <c r="N16" s="801"/>
      <c r="O16" s="814"/>
      <c r="P16" s="814"/>
      <c r="Q16" s="796"/>
      <c r="R16" s="796"/>
      <c r="S16" s="797"/>
      <c r="T16" s="797"/>
      <c r="U16" s="797"/>
      <c r="V16" s="797"/>
    </row>
    <row r="17" spans="1:24" s="791" customFormat="1" ht="21.95" customHeight="1" x14ac:dyDescent="0.15">
      <c r="A17" s="1206"/>
      <c r="B17" s="1245"/>
      <c r="C17" s="1245"/>
      <c r="D17" s="1245"/>
      <c r="E17" s="1245"/>
      <c r="F17" s="1245"/>
      <c r="G17" s="1247"/>
      <c r="H17" s="809" t="str">
        <f>IFERROR(IF(O17=4,"●","〇"),"〇")</f>
        <v>〇</v>
      </c>
      <c r="I17" s="810" t="s">
        <v>283</v>
      </c>
      <c r="J17" s="811" t="str">
        <f>IFERROR(IF(P17=4,"●","〇"),"〇")</f>
        <v>〇</v>
      </c>
      <c r="K17" s="812" t="s">
        <v>283</v>
      </c>
      <c r="L17" s="1249"/>
      <c r="M17" s="813"/>
      <c r="N17" s="797"/>
      <c r="O17" s="814" t="e">
        <f>IF(VLOOKUP(計1!$AR$3,計画書!$B$14:$EX$259,S17)="",0,IF(VLOOKUP(計1!$AR$3,計画書!$B$14:$EX$259,S17)="設定済",1,IF(VLOOKUP(計1!$AR$3,計画書!$B$14:$EX$259,S17)="取組予定有",2,IF(VLOOKUP(計1!$AR$3,計画書!$B$14:$EX$259,S17)="取組予定無",3,4))))</f>
        <v>#N/A</v>
      </c>
      <c r="P17" s="814" t="e">
        <f>IF(VLOOKUP(計1!$AR$3,計画書!$B$14:$EX$259,T17)="",0,IF(VLOOKUP(計1!$AR$3,計画書!$B$14:$EX$259,T17)="実施済",1,IF(VLOOKUP(計1!$AR$3,計画書!$B$14:$EX$259,T17)="取組予定有",2,IF(VLOOKUP(計1!$AR$3,計画書!$B$14:$EX$259,T17)="取組予定無",3,4))))</f>
        <v>#N/A</v>
      </c>
      <c r="Q17" s="796" t="str">
        <f>IFERROR(CHOOSE(O17,$O$4,$O$5,$O$6,$O$7),"")</f>
        <v/>
      </c>
      <c r="R17" s="796" t="str">
        <f>IFERROR(CHOOSE(P17,$P$4,$P$5,$P$6,$P$7),"")</f>
        <v/>
      </c>
      <c r="S17" s="797">
        <f>T13+2</f>
        <v>106</v>
      </c>
      <c r="T17" s="797">
        <f>S17+1</f>
        <v>107</v>
      </c>
      <c r="U17" s="797">
        <f>T17+1</f>
        <v>108</v>
      </c>
      <c r="V17" s="797"/>
      <c r="W17" s="791" t="str">
        <f>IFERROR(CHOOSE(U17,#REF!,#REF!,#REF!,#REF!),"")</f>
        <v/>
      </c>
      <c r="X17" s="791" t="str">
        <f>IFERROR(CHOOSE(V17,#REF!,#REF!,#REF!,#REF!),"")</f>
        <v/>
      </c>
    </row>
    <row r="18" spans="1:24" s="791" customFormat="1" ht="21.95" customHeight="1" x14ac:dyDescent="0.15">
      <c r="A18" s="1216">
        <v>4</v>
      </c>
      <c r="B18" s="1236" t="s">
        <v>290</v>
      </c>
      <c r="C18" s="1236"/>
      <c r="D18" s="1236"/>
      <c r="E18" s="1236"/>
      <c r="F18" s="1236" t="s">
        <v>291</v>
      </c>
      <c r="G18" s="1238" t="s">
        <v>292</v>
      </c>
      <c r="H18" s="802" t="str">
        <f>IFERROR(IF(O21=1,"●","〇"),"〇")</f>
        <v>〇</v>
      </c>
      <c r="I18" s="807" t="s">
        <v>276</v>
      </c>
      <c r="J18" s="804" t="str">
        <f>IFERROR(IF(P21=1,"●","〇"),"〇")</f>
        <v>〇</v>
      </c>
      <c r="K18" s="808" t="s">
        <v>277</v>
      </c>
      <c r="L18" s="1240" t="str">
        <f>IF(計1!$AR$3="","",IF(VLOOKUP(計1!$AR$3,計画書!$B$14:$EX$259,U21)="","",VLOOKUP(計1!$AR$3,計画書!$B$14:$EX$259,U21)))</f>
        <v/>
      </c>
      <c r="M18" s="813"/>
      <c r="N18" s="797"/>
      <c r="O18" s="814"/>
      <c r="P18" s="814"/>
      <c r="Q18" s="796"/>
      <c r="R18" s="796"/>
      <c r="S18" s="797"/>
      <c r="T18" s="797"/>
      <c r="U18" s="797"/>
      <c r="V18" s="797"/>
    </row>
    <row r="19" spans="1:24" s="791" customFormat="1" ht="21.95" customHeight="1" x14ac:dyDescent="0.15">
      <c r="A19" s="1216"/>
      <c r="B19" s="1236"/>
      <c r="C19" s="1236"/>
      <c r="D19" s="1236"/>
      <c r="E19" s="1236"/>
      <c r="F19" s="1236"/>
      <c r="G19" s="1238"/>
      <c r="H19" s="802" t="str">
        <f>IFERROR(IF(O21=2,"●","〇"),"〇")</f>
        <v>〇</v>
      </c>
      <c r="I19" s="807" t="s">
        <v>280</v>
      </c>
      <c r="J19" s="804" t="str">
        <f>IFERROR(IF(P21=2,"●","〇"),"〇")</f>
        <v>〇</v>
      </c>
      <c r="K19" s="808" t="s">
        <v>280</v>
      </c>
      <c r="L19" s="1240"/>
      <c r="M19" s="813"/>
      <c r="N19" s="797"/>
      <c r="O19" s="814"/>
      <c r="P19" s="814"/>
      <c r="Q19" s="796"/>
      <c r="R19" s="796"/>
      <c r="S19" s="797"/>
      <c r="T19" s="797"/>
      <c r="U19" s="797"/>
      <c r="V19" s="797"/>
    </row>
    <row r="20" spans="1:24" s="791" customFormat="1" ht="21.95" customHeight="1" x14ac:dyDescent="0.15">
      <c r="A20" s="1216"/>
      <c r="B20" s="1236"/>
      <c r="C20" s="1236"/>
      <c r="D20" s="1236"/>
      <c r="E20" s="1236"/>
      <c r="F20" s="1236"/>
      <c r="G20" s="1238"/>
      <c r="H20" s="802" t="str">
        <f>IFERROR(IF(O21=3,"●","〇"),"〇")</f>
        <v>〇</v>
      </c>
      <c r="I20" s="807" t="s">
        <v>284</v>
      </c>
      <c r="J20" s="804" t="str">
        <f>IFERROR(IF(P21=3,"●","〇"),"〇")</f>
        <v>〇</v>
      </c>
      <c r="K20" s="808" t="s">
        <v>284</v>
      </c>
      <c r="L20" s="1240"/>
      <c r="M20" s="813"/>
      <c r="N20" s="797"/>
      <c r="O20" s="814"/>
      <c r="P20" s="814"/>
      <c r="Q20" s="796"/>
      <c r="R20" s="796"/>
      <c r="S20" s="797"/>
      <c r="T20" s="797"/>
      <c r="U20" s="797"/>
      <c r="V20" s="797"/>
    </row>
    <row r="21" spans="1:24" s="791" customFormat="1" ht="21.95" customHeight="1" x14ac:dyDescent="0.15">
      <c r="A21" s="1216"/>
      <c r="B21" s="1236"/>
      <c r="C21" s="1236"/>
      <c r="D21" s="1236"/>
      <c r="E21" s="1236"/>
      <c r="F21" s="1236"/>
      <c r="G21" s="1238"/>
      <c r="H21" s="809" t="str">
        <f>IFERROR(IF(O21=4,"●","〇"),"〇")</f>
        <v>〇</v>
      </c>
      <c r="I21" s="815" t="s">
        <v>283</v>
      </c>
      <c r="J21" s="811" t="str">
        <f>IFERROR(IF(P21=4,"●","〇"),"〇")</f>
        <v>〇</v>
      </c>
      <c r="K21" s="816" t="s">
        <v>283</v>
      </c>
      <c r="L21" s="1240"/>
      <c r="M21" s="813"/>
      <c r="N21" s="797"/>
      <c r="O21" s="814" t="e">
        <f>IF(VLOOKUP(計1!$AR$3,計画書!$B$14:$EX$259,S21)="",0,IF(VLOOKUP(計1!$AR$3,計画書!$B$14:$EX$259,S21)="設定済",1,IF(VLOOKUP(計1!$AR$3,計画書!$B$14:$EX$259,S21)="取組予定有",2,IF(VLOOKUP(計1!$AR$3,計画書!$B$14:$EX$259,S21)="取組予定無",3,4))))</f>
        <v>#N/A</v>
      </c>
      <c r="P21" s="814" t="e">
        <f>IF(VLOOKUP(計1!$AR$3,計画書!$B$14:$EX$259,T21)="",0,IF(VLOOKUP(計1!$AR$3,計画書!$B$14:$EX$259,T21)="実施済",1,IF(VLOOKUP(計1!$AR$3,計画書!$B$14:$EX$259,T21)="取組予定有",2,IF(VLOOKUP(計1!$AR$3,計画書!$B$14:$EX$259,T21)="取組予定無",3,4))))</f>
        <v>#N/A</v>
      </c>
      <c r="Q21" s="796" t="str">
        <f>IFERROR(CHOOSE(O21,$O$4,$O$5,$O$6,$O$7),"")</f>
        <v/>
      </c>
      <c r="R21" s="796" t="str">
        <f>IFERROR(CHOOSE(P21,$P$4,$P$5,$P$6,$P$7),"")</f>
        <v/>
      </c>
      <c r="S21" s="797">
        <f>T17+2</f>
        <v>109</v>
      </c>
      <c r="T21" s="797">
        <f>S21+1</f>
        <v>110</v>
      </c>
      <c r="U21" s="797">
        <f>T21+1</f>
        <v>111</v>
      </c>
      <c r="V21" s="797"/>
      <c r="W21" s="791" t="str">
        <f>IFERROR(CHOOSE(U21,#REF!,#REF!,#REF!,#REF!),"")</f>
        <v/>
      </c>
      <c r="X21" s="791" t="str">
        <f>IFERROR(CHOOSE(V21,#REF!,#REF!,#REF!,#REF!),"")</f>
        <v/>
      </c>
    </row>
    <row r="22" spans="1:24" s="791" customFormat="1" ht="21.95" customHeight="1" x14ac:dyDescent="0.15">
      <c r="A22" s="1205">
        <v>5</v>
      </c>
      <c r="B22" s="1244" t="s">
        <v>293</v>
      </c>
      <c r="C22" s="1244"/>
      <c r="D22" s="1244"/>
      <c r="E22" s="1244"/>
      <c r="F22" s="1244" t="s">
        <v>294</v>
      </c>
      <c r="G22" s="1246" t="s">
        <v>295</v>
      </c>
      <c r="H22" s="802" t="str">
        <f>IFERROR(IF(O25=1,"●","〇"),"〇")</f>
        <v>〇</v>
      </c>
      <c r="I22" s="818" t="s">
        <v>276</v>
      </c>
      <c r="J22" s="804" t="str">
        <f>IFERROR(IF(P25=1,"●","〇"),"〇")</f>
        <v>〇</v>
      </c>
      <c r="K22" s="819" t="s">
        <v>277</v>
      </c>
      <c r="L22" s="1248" t="str">
        <f>IF(計1!$AR$3="","",IF(VLOOKUP(計1!$AR$3,計画書!$B$14:$EX$259,U25)="","",VLOOKUP(計1!$AR$3,計画書!$B$14:$EX$259,U25)))</f>
        <v/>
      </c>
      <c r="M22" s="813"/>
      <c r="N22" s="797"/>
      <c r="O22" s="814"/>
      <c r="P22" s="814"/>
      <c r="Q22" s="796"/>
      <c r="R22" s="796"/>
      <c r="S22" s="797"/>
      <c r="T22" s="797"/>
      <c r="U22" s="797"/>
      <c r="V22" s="797"/>
    </row>
    <row r="23" spans="1:24" s="791" customFormat="1" ht="21.95" customHeight="1" x14ac:dyDescent="0.15">
      <c r="A23" s="1195"/>
      <c r="B23" s="1236"/>
      <c r="C23" s="1236"/>
      <c r="D23" s="1236"/>
      <c r="E23" s="1236"/>
      <c r="F23" s="1236"/>
      <c r="G23" s="1238"/>
      <c r="H23" s="802" t="str">
        <f>IFERROR(IF(O25=2,"●","〇"),"〇")</f>
        <v>〇</v>
      </c>
      <c r="I23" s="807" t="s">
        <v>280</v>
      </c>
      <c r="J23" s="804" t="str">
        <f>IFERROR(IF(P25=2,"●","〇"),"〇")</f>
        <v>〇</v>
      </c>
      <c r="K23" s="808" t="s">
        <v>280</v>
      </c>
      <c r="L23" s="1240"/>
      <c r="M23" s="813"/>
      <c r="N23" s="797"/>
      <c r="O23" s="814"/>
      <c r="P23" s="814"/>
      <c r="Q23" s="796"/>
      <c r="R23" s="796"/>
      <c r="S23" s="797"/>
      <c r="T23" s="797"/>
      <c r="U23" s="797"/>
      <c r="V23" s="797"/>
    </row>
    <row r="24" spans="1:24" s="791" customFormat="1" ht="21.95" customHeight="1" x14ac:dyDescent="0.15">
      <c r="A24" s="1195"/>
      <c r="B24" s="1236"/>
      <c r="C24" s="1236"/>
      <c r="D24" s="1236"/>
      <c r="E24" s="1236"/>
      <c r="F24" s="1236"/>
      <c r="G24" s="1238"/>
      <c r="H24" s="802" t="str">
        <f>IFERROR(IF(O25=3,"●","〇"),"〇")</f>
        <v>〇</v>
      </c>
      <c r="I24" s="807" t="s">
        <v>284</v>
      </c>
      <c r="J24" s="804" t="str">
        <f>IFERROR(IF(P25=3,"●","〇"),"〇")</f>
        <v>〇</v>
      </c>
      <c r="K24" s="808" t="s">
        <v>284</v>
      </c>
      <c r="L24" s="1240"/>
      <c r="M24" s="813"/>
      <c r="N24" s="797"/>
      <c r="O24" s="814"/>
      <c r="P24" s="814"/>
      <c r="Q24" s="796"/>
      <c r="R24" s="796"/>
      <c r="S24" s="797"/>
      <c r="T24" s="797"/>
      <c r="U24" s="797"/>
      <c r="V24" s="797"/>
    </row>
    <row r="25" spans="1:24" s="791" customFormat="1" ht="21.95" customHeight="1" x14ac:dyDescent="0.15">
      <c r="A25" s="1206"/>
      <c r="B25" s="1245"/>
      <c r="C25" s="1245"/>
      <c r="D25" s="1245"/>
      <c r="E25" s="1245"/>
      <c r="F25" s="1245"/>
      <c r="G25" s="1247"/>
      <c r="H25" s="809" t="str">
        <f>IFERROR(IF(O25=4,"●","〇"),"〇")</f>
        <v>〇</v>
      </c>
      <c r="I25" s="810" t="s">
        <v>283</v>
      </c>
      <c r="J25" s="811" t="str">
        <f>IFERROR(IF(P25=4,"●","〇"),"〇")</f>
        <v>〇</v>
      </c>
      <c r="K25" s="812" t="s">
        <v>283</v>
      </c>
      <c r="L25" s="1249"/>
      <c r="M25" s="813"/>
      <c r="N25" s="797"/>
      <c r="O25" s="814" t="e">
        <f>IF(VLOOKUP(計1!$AR$3,計画書!$B$14:$EX$259,S25)="",0,IF(VLOOKUP(計1!$AR$3,計画書!$B$14:$EX$259,S25)="設定済",1,IF(VLOOKUP(計1!$AR$3,計画書!$B$14:$EX$259,S25)="取組予定有",2,IF(VLOOKUP(計1!$AR$3,計画書!$B$14:$EX$259,S25)="取組予定無",3,4))))</f>
        <v>#N/A</v>
      </c>
      <c r="P25" s="814" t="e">
        <f>IF(VLOOKUP(計1!$AR$3,計画書!$B$14:$EX$259,T25)="",0,IF(VLOOKUP(計1!$AR$3,計画書!$B$14:$EX$259,T25)="実施済",1,IF(VLOOKUP(計1!$AR$3,計画書!$B$14:$EX$259,T25)="取組予定有",2,IF(VLOOKUP(計1!$AR$3,計画書!$B$14:$EX$259,T25)="取組予定無",3,4))))</f>
        <v>#N/A</v>
      </c>
      <c r="Q25" s="796" t="str">
        <f>IFERROR(CHOOSE(O25,$O$4,$O$5,$O$6,$O$7),"")</f>
        <v/>
      </c>
      <c r="R25" s="796" t="str">
        <f>IFERROR(CHOOSE(P25,$P$4,$P$5,$P$6,$P$7),"")</f>
        <v/>
      </c>
      <c r="S25" s="797">
        <f>T21+2</f>
        <v>112</v>
      </c>
      <c r="T25" s="797">
        <f>S25+1</f>
        <v>113</v>
      </c>
      <c r="U25" s="797">
        <f>T25+1</f>
        <v>114</v>
      </c>
      <c r="V25" s="797"/>
      <c r="W25" s="791" t="str">
        <f>IFERROR(CHOOSE(U25,#REF!,#REF!,#REF!,#REF!),"")</f>
        <v/>
      </c>
      <c r="X25" s="791" t="str">
        <f>IFERROR(CHOOSE(V25,#REF!,#REF!,#REF!,#REF!),"")</f>
        <v/>
      </c>
    </row>
    <row r="26" spans="1:24" s="791" customFormat="1" ht="21.95" customHeight="1" x14ac:dyDescent="0.15">
      <c r="A26" s="1195">
        <v>6</v>
      </c>
      <c r="B26" s="1236" t="s">
        <v>296</v>
      </c>
      <c r="C26" s="1236"/>
      <c r="D26" s="1236"/>
      <c r="E26" s="1236"/>
      <c r="F26" s="1236" t="s">
        <v>297</v>
      </c>
      <c r="G26" s="1238" t="s">
        <v>298</v>
      </c>
      <c r="H26" s="802" t="str">
        <f>IFERROR(IF(O29=1,"●","〇"),"〇")</f>
        <v>〇</v>
      </c>
      <c r="I26" s="807" t="s">
        <v>276</v>
      </c>
      <c r="J26" s="804" t="str">
        <f>IFERROR(IF(P29=1,"●","〇"),"〇")</f>
        <v>〇</v>
      </c>
      <c r="K26" s="808" t="s">
        <v>277</v>
      </c>
      <c r="L26" s="1240" t="str">
        <f>IF(計1!$AR$3="","",IF(VLOOKUP(計1!$AR$3,計画書!$B$14:$EX$259,U29)="","",VLOOKUP(計1!$AR$3,計画書!$B$14:$EX$259,U29)))</f>
        <v/>
      </c>
      <c r="M26" s="813"/>
      <c r="N26" s="797"/>
      <c r="O26" s="814"/>
      <c r="P26" s="814"/>
      <c r="Q26" s="796"/>
      <c r="R26" s="796"/>
      <c r="S26" s="797"/>
      <c r="T26" s="797"/>
      <c r="U26" s="797"/>
      <c r="V26" s="797"/>
    </row>
    <row r="27" spans="1:24" s="791" customFormat="1" ht="21.95" customHeight="1" x14ac:dyDescent="0.15">
      <c r="A27" s="1195"/>
      <c r="B27" s="1236"/>
      <c r="C27" s="1236"/>
      <c r="D27" s="1236"/>
      <c r="E27" s="1236"/>
      <c r="F27" s="1236"/>
      <c r="G27" s="1238"/>
      <c r="H27" s="802" t="str">
        <f>IFERROR(IF(O29=2,"●","〇"),"〇")</f>
        <v>〇</v>
      </c>
      <c r="I27" s="807" t="s">
        <v>280</v>
      </c>
      <c r="J27" s="804" t="str">
        <f>IFERROR(IF(P29=2,"●","〇"),"〇")</f>
        <v>〇</v>
      </c>
      <c r="K27" s="808" t="s">
        <v>280</v>
      </c>
      <c r="L27" s="1240"/>
      <c r="M27" s="813"/>
      <c r="N27" s="797"/>
      <c r="O27" s="814"/>
      <c r="P27" s="814"/>
      <c r="Q27" s="796"/>
      <c r="R27" s="796"/>
      <c r="S27" s="797"/>
      <c r="T27" s="797"/>
      <c r="U27" s="797"/>
      <c r="V27" s="797"/>
    </row>
    <row r="28" spans="1:24" s="791" customFormat="1" ht="21.95" customHeight="1" x14ac:dyDescent="0.15">
      <c r="A28" s="1195"/>
      <c r="B28" s="1236"/>
      <c r="C28" s="1236"/>
      <c r="D28" s="1236"/>
      <c r="E28" s="1236"/>
      <c r="F28" s="1236"/>
      <c r="G28" s="1238"/>
      <c r="H28" s="802" t="str">
        <f>IFERROR(IF(O29=3,"●","〇"),"〇")</f>
        <v>〇</v>
      </c>
      <c r="I28" s="807" t="s">
        <v>284</v>
      </c>
      <c r="J28" s="804" t="str">
        <f>IFERROR(IF(P29=3,"●","〇"),"〇")</f>
        <v>〇</v>
      </c>
      <c r="K28" s="808" t="s">
        <v>284</v>
      </c>
      <c r="L28" s="1240"/>
      <c r="M28" s="813"/>
      <c r="N28" s="797"/>
      <c r="O28" s="814"/>
      <c r="P28" s="814"/>
      <c r="Q28" s="796"/>
      <c r="R28" s="796"/>
      <c r="S28" s="797"/>
      <c r="T28" s="797"/>
      <c r="U28" s="797"/>
      <c r="V28" s="797"/>
    </row>
    <row r="29" spans="1:24" s="791" customFormat="1" ht="21.95" customHeight="1" x14ac:dyDescent="0.15">
      <c r="A29" s="1195"/>
      <c r="B29" s="1236"/>
      <c r="C29" s="1236"/>
      <c r="D29" s="1236"/>
      <c r="E29" s="1236"/>
      <c r="F29" s="1236"/>
      <c r="G29" s="1238"/>
      <c r="H29" s="809" t="str">
        <f>IFERROR(IF(O29=4,"●","〇"),"〇")</f>
        <v>〇</v>
      </c>
      <c r="I29" s="815" t="s">
        <v>283</v>
      </c>
      <c r="J29" s="811" t="str">
        <f>IFERROR(IF(P29=4,"●","〇"),"〇")</f>
        <v>〇</v>
      </c>
      <c r="K29" s="816" t="s">
        <v>283</v>
      </c>
      <c r="L29" s="1240"/>
      <c r="M29" s="813"/>
      <c r="N29" s="797"/>
      <c r="O29" s="814" t="e">
        <f>IF(VLOOKUP(計1!$AR$3,計画書!$B$14:$EX$259,S29)="",0,IF(VLOOKUP(計1!$AR$3,計画書!$B$14:$EX$259,S29)="設定済",1,IF(VLOOKUP(計1!$AR$3,計画書!$B$14:$EX$259,S29)="取組予定有",2,IF(VLOOKUP(計1!$AR$3,計画書!$B$14:$EX$259,S29)="取組予定無",3,4))))</f>
        <v>#N/A</v>
      </c>
      <c r="P29" s="814" t="e">
        <f>IF(VLOOKUP(計1!$AR$3,計画書!$B$14:$EX$259,T29)="",0,IF(VLOOKUP(計1!$AR$3,計画書!$B$14:$EX$259,T29)="実施済",1,IF(VLOOKUP(計1!$AR$3,計画書!$B$14:$EX$259,T29)="取組予定有",2,IF(VLOOKUP(計1!$AR$3,計画書!$B$14:$EX$259,T29)="取組予定無",3,4))))</f>
        <v>#N/A</v>
      </c>
      <c r="Q29" s="796" t="str">
        <f>IFERROR(CHOOSE(O29,$O$4,$O$5,$O$6,$O$7),"")</f>
        <v/>
      </c>
      <c r="R29" s="796" t="str">
        <f>IFERROR(CHOOSE(P29,$P$4,$P$5,$P$6,$P$7),"")</f>
        <v/>
      </c>
      <c r="S29" s="797">
        <f>T25+2</f>
        <v>115</v>
      </c>
      <c r="T29" s="797">
        <f>S29+1</f>
        <v>116</v>
      </c>
      <c r="U29" s="797">
        <f>T29+1</f>
        <v>117</v>
      </c>
      <c r="V29" s="797"/>
      <c r="W29" s="791" t="str">
        <f>IFERROR(CHOOSE(U29,#REF!,#REF!,#REF!,#REF!),"")</f>
        <v/>
      </c>
      <c r="X29" s="791" t="str">
        <f>IFERROR(CHOOSE(V29,#REF!,#REF!,#REF!,#REF!),"")</f>
        <v/>
      </c>
    </row>
    <row r="30" spans="1:24" s="791" customFormat="1" ht="21.95" customHeight="1" x14ac:dyDescent="0.15">
      <c r="A30" s="1257">
        <v>7</v>
      </c>
      <c r="B30" s="1244" t="s">
        <v>299</v>
      </c>
      <c r="C30" s="1244"/>
      <c r="D30" s="1244"/>
      <c r="E30" s="1244"/>
      <c r="F30" s="1244" t="s">
        <v>300</v>
      </c>
      <c r="G30" s="1246" t="s">
        <v>301</v>
      </c>
      <c r="H30" s="802" t="str">
        <f>IFERROR(IF(O33=1,"●","〇"),"〇")</f>
        <v>〇</v>
      </c>
      <c r="I30" s="818" t="s">
        <v>276</v>
      </c>
      <c r="J30" s="804" t="str">
        <f>IFERROR(IF(P33=1,"●","〇"),"〇")</f>
        <v>〇</v>
      </c>
      <c r="K30" s="819" t="s">
        <v>277</v>
      </c>
      <c r="L30" s="1248" t="str">
        <f>IF(計1!$AR$3="","",IF(VLOOKUP(計1!$AR$3,計画書!$B$14:$EX$259,U33)="","",VLOOKUP(計1!$AR$3,計画書!$B$14:$EX$259,U33)))</f>
        <v/>
      </c>
      <c r="M30" s="813"/>
      <c r="N30" s="797"/>
      <c r="O30" s="814"/>
      <c r="P30" s="814"/>
      <c r="Q30" s="796"/>
      <c r="R30" s="796"/>
      <c r="S30" s="797"/>
      <c r="T30" s="797"/>
      <c r="U30" s="797"/>
      <c r="V30" s="797"/>
    </row>
    <row r="31" spans="1:24" s="791" customFormat="1" ht="21.95" customHeight="1" x14ac:dyDescent="0.15">
      <c r="A31" s="1216"/>
      <c r="B31" s="1236"/>
      <c r="C31" s="1236"/>
      <c r="D31" s="1236"/>
      <c r="E31" s="1236"/>
      <c r="F31" s="1236"/>
      <c r="G31" s="1238"/>
      <c r="H31" s="802" t="str">
        <f>IFERROR(IF(O33=2,"●","〇"),"〇")</f>
        <v>〇</v>
      </c>
      <c r="I31" s="807" t="s">
        <v>280</v>
      </c>
      <c r="J31" s="804" t="str">
        <f>IFERROR(IF(P33=2,"●","〇"),"〇")</f>
        <v>〇</v>
      </c>
      <c r="K31" s="808" t="s">
        <v>280</v>
      </c>
      <c r="L31" s="1240"/>
      <c r="M31" s="813"/>
      <c r="N31" s="797"/>
      <c r="O31" s="814"/>
      <c r="P31" s="814"/>
      <c r="Q31" s="796"/>
      <c r="R31" s="796"/>
      <c r="S31" s="797"/>
      <c r="T31" s="797"/>
      <c r="U31" s="797"/>
      <c r="V31" s="797"/>
    </row>
    <row r="32" spans="1:24" s="791" customFormat="1" ht="21.95" customHeight="1" x14ac:dyDescent="0.15">
      <c r="A32" s="1216"/>
      <c r="B32" s="1236"/>
      <c r="C32" s="1236"/>
      <c r="D32" s="1236"/>
      <c r="E32" s="1236"/>
      <c r="F32" s="1236"/>
      <c r="G32" s="1238"/>
      <c r="H32" s="802" t="str">
        <f>IFERROR(IF(O33=3,"●","〇"),"〇")</f>
        <v>〇</v>
      </c>
      <c r="I32" s="807" t="s">
        <v>284</v>
      </c>
      <c r="J32" s="804" t="str">
        <f>IFERROR(IF(P33=3,"●","〇"),"〇")</f>
        <v>〇</v>
      </c>
      <c r="K32" s="808" t="s">
        <v>284</v>
      </c>
      <c r="L32" s="1240"/>
      <c r="M32" s="813"/>
      <c r="N32" s="797"/>
      <c r="O32" s="814"/>
      <c r="P32" s="814"/>
      <c r="Q32" s="796"/>
      <c r="R32" s="796"/>
      <c r="S32" s="797"/>
      <c r="T32" s="797"/>
      <c r="U32" s="797"/>
      <c r="V32" s="797"/>
    </row>
    <row r="33" spans="1:24" s="791" customFormat="1" ht="21.95" customHeight="1" x14ac:dyDescent="0.15">
      <c r="A33" s="1258"/>
      <c r="B33" s="1245"/>
      <c r="C33" s="1245"/>
      <c r="D33" s="1245"/>
      <c r="E33" s="1245"/>
      <c r="F33" s="1245"/>
      <c r="G33" s="1247"/>
      <c r="H33" s="809" t="str">
        <f>IFERROR(IF(O33=4,"●","〇"),"〇")</f>
        <v>〇</v>
      </c>
      <c r="I33" s="810" t="s">
        <v>283</v>
      </c>
      <c r="J33" s="811" t="str">
        <f>IFERROR(IF(P33=4,"●","〇"),"〇")</f>
        <v>〇</v>
      </c>
      <c r="K33" s="812" t="s">
        <v>283</v>
      </c>
      <c r="L33" s="1249"/>
      <c r="M33" s="813"/>
      <c r="N33" s="797"/>
      <c r="O33" s="814" t="e">
        <f>IF(VLOOKUP(計1!$AR$3,計画書!$B$14:$EX$259,S33)="",0,IF(VLOOKUP(計1!$AR$3,計画書!$B$14:$EX$259,S33)="設定済",1,IF(VLOOKUP(計1!$AR$3,計画書!$B$14:$EX$259,S33)="取組予定有",2,IF(VLOOKUP(計1!$AR$3,計画書!$B$14:$EX$259,S33)="取組予定無",3,4))))</f>
        <v>#N/A</v>
      </c>
      <c r="P33" s="814" t="e">
        <f>IF(VLOOKUP(計1!$AR$3,計画書!$B$14:$EX$259,T33)="",0,IF(VLOOKUP(計1!$AR$3,計画書!$B$14:$EX$259,T33)="実施済",1,IF(VLOOKUP(計1!$AR$3,計画書!$B$14:$EX$259,T33)="取組予定有",2,IF(VLOOKUP(計1!$AR$3,計画書!$B$14:$EX$259,T33)="取組予定無",3,4))))</f>
        <v>#N/A</v>
      </c>
      <c r="Q33" s="796" t="str">
        <f>IFERROR(CHOOSE(O33,$O$4,$O$5,$O$6,$O$7),"")</f>
        <v/>
      </c>
      <c r="R33" s="796" t="str">
        <f>IFERROR(CHOOSE(P33,$P$4,$P$5,$P$6,$P$7),"")</f>
        <v/>
      </c>
      <c r="S33" s="797">
        <f>T29+2</f>
        <v>118</v>
      </c>
      <c r="T33" s="797">
        <f>S33+1</f>
        <v>119</v>
      </c>
      <c r="U33" s="797">
        <f>T33+1</f>
        <v>120</v>
      </c>
      <c r="V33" s="797"/>
      <c r="W33" s="791" t="str">
        <f>IFERROR(CHOOSE(U33,#REF!,#REF!,#REF!,#REF!),"")</f>
        <v/>
      </c>
      <c r="X33" s="791" t="str">
        <f>IFERROR(CHOOSE(V33,#REF!,#REF!,#REF!,#REF!),"")</f>
        <v/>
      </c>
    </row>
    <row r="34" spans="1:24" s="791" customFormat="1" ht="21.95" customHeight="1" x14ac:dyDescent="0.15">
      <c r="A34" s="1195">
        <v>8</v>
      </c>
      <c r="B34" s="1250" t="s">
        <v>302</v>
      </c>
      <c r="C34" s="1250"/>
      <c r="D34" s="1250"/>
      <c r="E34" s="1250"/>
      <c r="F34" s="1236" t="s">
        <v>303</v>
      </c>
      <c r="G34" s="1238" t="s">
        <v>304</v>
      </c>
      <c r="H34" s="802" t="str">
        <f>IFERROR(IF(O37=1,"●","〇"),"〇")</f>
        <v>〇</v>
      </c>
      <c r="I34" s="807" t="s">
        <v>276</v>
      </c>
      <c r="J34" s="804" t="str">
        <f>IFERROR(IF(P37=1,"●","〇"),"〇")</f>
        <v>〇</v>
      </c>
      <c r="K34" s="808" t="s">
        <v>277</v>
      </c>
      <c r="L34" s="1240" t="str">
        <f>IF(計1!$AR$3="","",IF(VLOOKUP(計1!$AR$3,計画書!$B$14:$EX$259,U37)="","",VLOOKUP(計1!$AR$3,計画書!$B$14:$EX$259,U37)))</f>
        <v/>
      </c>
      <c r="M34" s="813"/>
      <c r="N34" s="797"/>
      <c r="O34" s="814"/>
      <c r="P34" s="814"/>
      <c r="Q34" s="796"/>
      <c r="R34" s="796"/>
      <c r="S34" s="797"/>
      <c r="T34" s="797"/>
      <c r="U34" s="797"/>
      <c r="V34" s="797"/>
    </row>
    <row r="35" spans="1:24" s="791" customFormat="1" ht="21.95" customHeight="1" x14ac:dyDescent="0.15">
      <c r="A35" s="1195"/>
      <c r="B35" s="1250"/>
      <c r="C35" s="1250"/>
      <c r="D35" s="1250"/>
      <c r="E35" s="1250"/>
      <c r="F35" s="1236"/>
      <c r="G35" s="1238"/>
      <c r="H35" s="802" t="str">
        <f>IFERROR(IF(O37=2,"●","〇"),"〇")</f>
        <v>〇</v>
      </c>
      <c r="I35" s="807" t="s">
        <v>280</v>
      </c>
      <c r="J35" s="804" t="str">
        <f>IFERROR(IF(P37=2,"●","〇"),"〇")</f>
        <v>〇</v>
      </c>
      <c r="K35" s="808" t="s">
        <v>280</v>
      </c>
      <c r="L35" s="1240"/>
      <c r="M35" s="813"/>
      <c r="N35" s="797"/>
      <c r="O35" s="814"/>
      <c r="P35" s="814"/>
      <c r="Q35" s="796"/>
      <c r="R35" s="796"/>
      <c r="S35" s="797"/>
      <c r="T35" s="797"/>
      <c r="U35" s="797"/>
      <c r="V35" s="797"/>
    </row>
    <row r="36" spans="1:24" s="791" customFormat="1" ht="21.95" customHeight="1" x14ac:dyDescent="0.15">
      <c r="A36" s="1195"/>
      <c r="B36" s="1250"/>
      <c r="C36" s="1250"/>
      <c r="D36" s="1250"/>
      <c r="E36" s="1250"/>
      <c r="F36" s="1236"/>
      <c r="G36" s="1238"/>
      <c r="H36" s="802" t="str">
        <f>IFERROR(IF(O37=3,"●","〇"),"〇")</f>
        <v>〇</v>
      </c>
      <c r="I36" s="807" t="s">
        <v>284</v>
      </c>
      <c r="J36" s="804" t="str">
        <f>IFERROR(IF(P37=3,"●","〇"),"〇")</f>
        <v>〇</v>
      </c>
      <c r="K36" s="808" t="s">
        <v>284</v>
      </c>
      <c r="L36" s="1240"/>
      <c r="M36" s="813"/>
      <c r="N36" s="797"/>
      <c r="O36" s="814"/>
      <c r="P36" s="814"/>
      <c r="Q36" s="796"/>
      <c r="R36" s="796"/>
      <c r="S36" s="797"/>
      <c r="T36" s="797"/>
      <c r="U36" s="797"/>
      <c r="V36" s="797"/>
    </row>
    <row r="37" spans="1:24" s="791" customFormat="1" ht="21.95" customHeight="1" x14ac:dyDescent="0.15">
      <c r="A37" s="1195"/>
      <c r="B37" s="1250"/>
      <c r="C37" s="1250"/>
      <c r="D37" s="1250"/>
      <c r="E37" s="1250"/>
      <c r="F37" s="1236"/>
      <c r="G37" s="1238"/>
      <c r="H37" s="809" t="str">
        <f>IFERROR(IF(O37=4,"●","〇"),"〇")</f>
        <v>〇</v>
      </c>
      <c r="I37" s="815" t="s">
        <v>283</v>
      </c>
      <c r="J37" s="811" t="str">
        <f>IFERROR(IF(P37=4,"●","〇"),"〇")</f>
        <v>〇</v>
      </c>
      <c r="K37" s="816" t="s">
        <v>283</v>
      </c>
      <c r="L37" s="1240"/>
      <c r="M37" s="813"/>
      <c r="N37" s="797"/>
      <c r="O37" s="814" t="e">
        <f>IF(VLOOKUP(計1!$AR$3,計画書!$B$14:$EX$259,S37)="",0,IF(VLOOKUP(計1!$AR$3,計画書!$B$14:$EX$259,S37)="設定済",1,IF(VLOOKUP(計1!$AR$3,計画書!$B$14:$EX$259,S37)="取組予定有",2,IF(VLOOKUP(計1!$AR$3,計画書!$B$14:$EX$259,S37)="取組予定無",3,4))))</f>
        <v>#N/A</v>
      </c>
      <c r="P37" s="814" t="e">
        <f>IF(VLOOKUP(計1!$AR$3,計画書!$B$14:$EX$259,T37)="",0,IF(VLOOKUP(計1!$AR$3,計画書!$B$14:$EX$259,T37)="実施済",1,IF(VLOOKUP(計1!$AR$3,計画書!$B$14:$EX$259,T37)="取組予定有",2,IF(VLOOKUP(計1!$AR$3,計画書!$B$14:$EX$259,T37)="取組予定無",3,4))))</f>
        <v>#N/A</v>
      </c>
      <c r="Q37" s="796" t="str">
        <f>IFERROR(CHOOSE(O37,$O$4,$O$5,$O$6,$O$7),"")</f>
        <v/>
      </c>
      <c r="R37" s="796" t="str">
        <f>IFERROR(CHOOSE(P37,$P$4,$P$5,$P$6,$P$7),"")</f>
        <v/>
      </c>
      <c r="S37" s="797">
        <f>T33+2</f>
        <v>121</v>
      </c>
      <c r="T37" s="797">
        <f>S37+1</f>
        <v>122</v>
      </c>
      <c r="U37" s="797">
        <f>T37+1</f>
        <v>123</v>
      </c>
      <c r="V37" s="797"/>
      <c r="W37" s="791" t="str">
        <f>IFERROR(CHOOSE(U37,#REF!,#REF!,#REF!,#REF!),"")</f>
        <v/>
      </c>
      <c r="X37" s="791" t="str">
        <f>IFERROR(CHOOSE(V37,#REF!,#REF!,#REF!,#REF!),"")</f>
        <v/>
      </c>
    </row>
    <row r="38" spans="1:24" s="791" customFormat="1" ht="21.95" customHeight="1" x14ac:dyDescent="0.15">
      <c r="A38" s="1205">
        <v>9</v>
      </c>
      <c r="B38" s="1244" t="s">
        <v>305</v>
      </c>
      <c r="C38" s="1244"/>
      <c r="D38" s="1244"/>
      <c r="E38" s="1244"/>
      <c r="F38" s="1244" t="s">
        <v>306</v>
      </c>
      <c r="G38" s="1246" t="s">
        <v>307</v>
      </c>
      <c r="H38" s="802" t="str">
        <f>IFERROR(IF(O41=1,"●","〇"),"〇")</f>
        <v>〇</v>
      </c>
      <c r="I38" s="818" t="s">
        <v>276</v>
      </c>
      <c r="J38" s="804" t="str">
        <f>IFERROR(IF(P41=1,"●","〇"),"〇")</f>
        <v>〇</v>
      </c>
      <c r="K38" s="819" t="s">
        <v>277</v>
      </c>
      <c r="L38" s="1248" t="str">
        <f>IF(計1!$AR$3="","",IF(VLOOKUP(計1!$AR$3,計画書!$B$14:$EX$259,U41)="","",VLOOKUP(計1!$AR$3,計画書!$B$14:$EX$259,U41)))</f>
        <v/>
      </c>
      <c r="M38" s="813"/>
      <c r="N38" s="797"/>
      <c r="O38" s="814"/>
      <c r="P38" s="814"/>
      <c r="Q38" s="796"/>
      <c r="R38" s="796"/>
      <c r="S38" s="797"/>
      <c r="T38" s="797"/>
      <c r="U38" s="797"/>
      <c r="V38" s="797"/>
    </row>
    <row r="39" spans="1:24" s="791" customFormat="1" ht="21.95" customHeight="1" x14ac:dyDescent="0.15">
      <c r="A39" s="1195"/>
      <c r="B39" s="1236"/>
      <c r="C39" s="1236"/>
      <c r="D39" s="1236"/>
      <c r="E39" s="1236"/>
      <c r="F39" s="1236"/>
      <c r="G39" s="1238"/>
      <c r="H39" s="802" t="str">
        <f>IFERROR(IF(O41=2,"●","〇"),"〇")</f>
        <v>〇</v>
      </c>
      <c r="I39" s="807" t="s">
        <v>280</v>
      </c>
      <c r="J39" s="804" t="str">
        <f>IFERROR(IF(P41=2,"●","〇"),"〇")</f>
        <v>〇</v>
      </c>
      <c r="K39" s="808" t="s">
        <v>280</v>
      </c>
      <c r="L39" s="1240"/>
      <c r="M39" s="813"/>
      <c r="N39" s="797"/>
      <c r="O39" s="814"/>
      <c r="P39" s="814"/>
      <c r="Q39" s="796"/>
      <c r="R39" s="796"/>
      <c r="S39" s="797"/>
      <c r="T39" s="797"/>
      <c r="U39" s="797"/>
      <c r="V39" s="797"/>
    </row>
    <row r="40" spans="1:24" s="791" customFormat="1" ht="21.95" customHeight="1" x14ac:dyDescent="0.15">
      <c r="A40" s="1195"/>
      <c r="B40" s="1236"/>
      <c r="C40" s="1236"/>
      <c r="D40" s="1236"/>
      <c r="E40" s="1236"/>
      <c r="F40" s="1236"/>
      <c r="G40" s="1238"/>
      <c r="H40" s="802" t="str">
        <f>IFERROR(IF(O41=3,"●","〇"),"〇")</f>
        <v>〇</v>
      </c>
      <c r="I40" s="807" t="s">
        <v>284</v>
      </c>
      <c r="J40" s="804" t="str">
        <f>IFERROR(IF(P41=3,"●","〇"),"〇")</f>
        <v>〇</v>
      </c>
      <c r="K40" s="808" t="s">
        <v>284</v>
      </c>
      <c r="L40" s="1240"/>
      <c r="M40" s="813"/>
      <c r="N40" s="797"/>
      <c r="O40" s="814"/>
      <c r="P40" s="814"/>
      <c r="Q40" s="796"/>
      <c r="R40" s="796"/>
      <c r="S40" s="797"/>
      <c r="T40" s="797"/>
      <c r="U40" s="797"/>
      <c r="V40" s="797"/>
    </row>
    <row r="41" spans="1:24" s="791" customFormat="1" ht="21.95" customHeight="1" x14ac:dyDescent="0.15">
      <c r="A41" s="1206"/>
      <c r="B41" s="1245"/>
      <c r="C41" s="1245"/>
      <c r="D41" s="1245"/>
      <c r="E41" s="1245"/>
      <c r="F41" s="1245"/>
      <c r="G41" s="1247"/>
      <c r="H41" s="809" t="str">
        <f>IFERROR(IF(O41=4,"●","〇"),"〇")</f>
        <v>〇</v>
      </c>
      <c r="I41" s="810" t="s">
        <v>283</v>
      </c>
      <c r="J41" s="811" t="str">
        <f>IFERROR(IF(P41=4,"●","〇"),"〇")</f>
        <v>〇</v>
      </c>
      <c r="K41" s="812" t="s">
        <v>283</v>
      </c>
      <c r="L41" s="1249"/>
      <c r="M41" s="813"/>
      <c r="N41" s="797"/>
      <c r="O41" s="814" t="e">
        <f>IF(VLOOKUP(計1!$AR$3,計画書!$B$14:$EX$259,S41)="",0,IF(VLOOKUP(計1!$AR$3,計画書!$B$14:$EX$259,S41)="設定済",1,IF(VLOOKUP(計1!$AR$3,計画書!$B$14:$EX$259,S41)="取組予定有",2,IF(VLOOKUP(計1!$AR$3,計画書!$B$14:$EX$259,S41)="取組予定無",3,4))))</f>
        <v>#N/A</v>
      </c>
      <c r="P41" s="814" t="e">
        <f>IF(VLOOKUP(計1!$AR$3,計画書!$B$14:$EX$259,T41)="",0,IF(VLOOKUP(計1!$AR$3,計画書!$B$14:$EX$259,T41)="実施済",1,IF(VLOOKUP(計1!$AR$3,計画書!$B$14:$EX$259,T41)="取組予定有",2,IF(VLOOKUP(計1!$AR$3,計画書!$B$14:$EX$259,T41)="取組予定無",3,4))))</f>
        <v>#N/A</v>
      </c>
      <c r="Q41" s="796" t="str">
        <f>IFERROR(CHOOSE(O41,$O$4,$O$5,$O$6,$O$7),"")</f>
        <v/>
      </c>
      <c r="R41" s="796" t="str">
        <f>IFERROR(CHOOSE(P41,$P$4,$P$5,$P$6,$P$7),"")</f>
        <v/>
      </c>
      <c r="S41" s="797">
        <f>T37+2</f>
        <v>124</v>
      </c>
      <c r="T41" s="797">
        <f>S41+1</f>
        <v>125</v>
      </c>
      <c r="U41" s="797">
        <f>T41+1</f>
        <v>126</v>
      </c>
      <c r="V41" s="797"/>
      <c r="W41" s="791" t="str">
        <f>IFERROR(CHOOSE(U41,#REF!,#REF!,#REF!,#REF!),"")</f>
        <v/>
      </c>
      <c r="X41" s="791" t="str">
        <f>IFERROR(CHOOSE(V41,#REF!,#REF!,#REF!,#REF!),"")</f>
        <v/>
      </c>
    </row>
    <row r="42" spans="1:24" s="791" customFormat="1" ht="21.95" customHeight="1" x14ac:dyDescent="0.15">
      <c r="A42" s="1216">
        <v>10</v>
      </c>
      <c r="B42" s="1236" t="s">
        <v>1298</v>
      </c>
      <c r="C42" s="1236"/>
      <c r="D42" s="1236"/>
      <c r="E42" s="1236"/>
      <c r="F42" s="1236" t="s">
        <v>308</v>
      </c>
      <c r="G42" s="1238" t="s">
        <v>309</v>
      </c>
      <c r="H42" s="802" t="str">
        <f>IFERROR(IF(O45=1,"●","〇"),"〇")</f>
        <v>〇</v>
      </c>
      <c r="I42" s="807" t="s">
        <v>276</v>
      </c>
      <c r="J42" s="804" t="str">
        <f>IFERROR(IF(P45=1,"●","〇"),"〇")</f>
        <v>〇</v>
      </c>
      <c r="K42" s="808" t="s">
        <v>277</v>
      </c>
      <c r="L42" s="1240" t="str">
        <f>IF(計1!$AR$3="","",IF(VLOOKUP(計1!$AR$3,計画書!$B$14:$EX$259,U45)="","",VLOOKUP(計1!$AR$3,計画書!$B$14:$EX$259,U45)))</f>
        <v/>
      </c>
      <c r="M42" s="813"/>
      <c r="N42" s="797"/>
      <c r="O42" s="814"/>
      <c r="P42" s="814"/>
      <c r="Q42" s="796"/>
      <c r="R42" s="796"/>
      <c r="S42" s="797"/>
      <c r="T42" s="797"/>
      <c r="U42" s="797"/>
      <c r="V42" s="797"/>
    </row>
    <row r="43" spans="1:24" s="791" customFormat="1" ht="21.95" customHeight="1" x14ac:dyDescent="0.15">
      <c r="A43" s="1216"/>
      <c r="B43" s="1236"/>
      <c r="C43" s="1236"/>
      <c r="D43" s="1236"/>
      <c r="E43" s="1236"/>
      <c r="F43" s="1236"/>
      <c r="G43" s="1238"/>
      <c r="H43" s="802" t="str">
        <f>IFERROR(IF(O45=2,"●","〇"),"〇")</f>
        <v>〇</v>
      </c>
      <c r="I43" s="807" t="s">
        <v>280</v>
      </c>
      <c r="J43" s="804" t="str">
        <f>IFERROR(IF(P45=2,"●","〇"),"〇")</f>
        <v>〇</v>
      </c>
      <c r="K43" s="808" t="s">
        <v>280</v>
      </c>
      <c r="L43" s="1240"/>
      <c r="M43" s="813"/>
      <c r="N43" s="797"/>
      <c r="O43" s="814"/>
      <c r="P43" s="814"/>
      <c r="Q43" s="796"/>
      <c r="R43" s="796"/>
      <c r="S43" s="797"/>
      <c r="T43" s="797"/>
      <c r="U43" s="797"/>
      <c r="V43" s="797"/>
    </row>
    <row r="44" spans="1:24" s="791" customFormat="1" ht="21.95" customHeight="1" x14ac:dyDescent="0.15">
      <c r="A44" s="1216"/>
      <c r="B44" s="1236"/>
      <c r="C44" s="1236"/>
      <c r="D44" s="1236"/>
      <c r="E44" s="1236"/>
      <c r="F44" s="1236"/>
      <c r="G44" s="1238"/>
      <c r="H44" s="802" t="str">
        <f>IFERROR(IF(O45=3,"●","〇"),"〇")</f>
        <v>〇</v>
      </c>
      <c r="I44" s="807" t="s">
        <v>284</v>
      </c>
      <c r="J44" s="804" t="str">
        <f>IFERROR(IF(P45=3,"●","〇"),"〇")</f>
        <v>〇</v>
      </c>
      <c r="K44" s="808" t="s">
        <v>284</v>
      </c>
      <c r="L44" s="1240"/>
      <c r="M44" s="813"/>
      <c r="N44" s="797"/>
      <c r="O44" s="814"/>
      <c r="P44" s="814"/>
      <c r="Q44" s="796"/>
      <c r="R44" s="796"/>
      <c r="S44" s="797"/>
      <c r="T44" s="797"/>
      <c r="U44" s="797"/>
      <c r="V44" s="797"/>
    </row>
    <row r="45" spans="1:24" s="791" customFormat="1" ht="21.95" customHeight="1" x14ac:dyDescent="0.15">
      <c r="A45" s="1233"/>
      <c r="B45" s="1237"/>
      <c r="C45" s="1237"/>
      <c r="D45" s="1237"/>
      <c r="E45" s="1237"/>
      <c r="F45" s="1237"/>
      <c r="G45" s="1239"/>
      <c r="H45" s="820" t="str">
        <f>IFERROR(IF(O45=4,"●","〇"),"〇")</f>
        <v>〇</v>
      </c>
      <c r="I45" s="821" t="s">
        <v>283</v>
      </c>
      <c r="J45" s="820" t="str">
        <f>IFERROR(IF(P45=4,"●","〇"),"〇")</f>
        <v>〇</v>
      </c>
      <c r="K45" s="822" t="s">
        <v>283</v>
      </c>
      <c r="L45" s="1241"/>
      <c r="M45" s="813"/>
      <c r="N45" s="797"/>
      <c r="O45" s="814" t="e">
        <f>IF(VLOOKUP(計1!$AR$3,計画書!$B$14:$EX$259,S45)="",0,IF(VLOOKUP(計1!$AR$3,計画書!$B$14:$EX$259,S45)="設定済",1,IF(VLOOKUP(計1!$AR$3,計画書!$B$14:$EX$259,S45)="取組予定有",2,IF(VLOOKUP(計1!$AR$3,計画書!$B$14:$EX$259,S45)="取組予定無",3,4))))</f>
        <v>#N/A</v>
      </c>
      <c r="P45" s="814" t="e">
        <f>IF(VLOOKUP(計1!$AR$3,計画書!$B$14:$EX$259,T45)="",0,IF(VLOOKUP(計1!$AR$3,計画書!$B$14:$EX$259,T45)="実施済",1,IF(VLOOKUP(計1!$AR$3,計画書!$B$14:$EX$259,T45)="取組予定有",2,IF(VLOOKUP(計1!$AR$3,計画書!$B$14:$EX$259,T45)="取組予定無",3,4))))</f>
        <v>#N/A</v>
      </c>
      <c r="Q45" s="796" t="str">
        <f>IFERROR(CHOOSE(O45,$O$4,$O$5,$O$6,$O$7),"")</f>
        <v/>
      </c>
      <c r="R45" s="796" t="str">
        <f>IFERROR(CHOOSE(P45,$P$4,$P$5,$P$6,$P$7),"")</f>
        <v/>
      </c>
      <c r="S45" s="797">
        <f>T41+2</f>
        <v>127</v>
      </c>
      <c r="T45" s="797">
        <f>S45+1</f>
        <v>128</v>
      </c>
      <c r="U45" s="797">
        <f>T45+1</f>
        <v>129</v>
      </c>
      <c r="V45" s="797"/>
      <c r="W45" s="791" t="str">
        <f>IFERROR(CHOOSE(U45,#REF!,#REF!,#REF!,#REF!),"")</f>
        <v/>
      </c>
      <c r="X45" s="791" t="str">
        <f>IFERROR(CHOOSE(V45,#REF!,#REF!,#REF!,#REF!),"")</f>
        <v/>
      </c>
    </row>
    <row r="46" spans="1:24" s="791" customFormat="1" x14ac:dyDescent="0.15">
      <c r="A46" s="782" t="s">
        <v>267</v>
      </c>
      <c r="B46" s="783"/>
      <c r="C46" s="783"/>
      <c r="D46" s="783"/>
      <c r="E46" s="783"/>
      <c r="F46" s="823"/>
      <c r="G46" s="824"/>
      <c r="H46" s="825"/>
      <c r="I46" s="825"/>
      <c r="J46" s="826"/>
      <c r="K46" s="826"/>
      <c r="L46" s="827"/>
      <c r="M46" s="813"/>
      <c r="N46" s="797"/>
      <c r="O46" s="814"/>
      <c r="P46" s="814"/>
      <c r="Q46" s="796"/>
      <c r="R46" s="796"/>
      <c r="S46" s="797"/>
      <c r="T46" s="797"/>
      <c r="U46" s="797"/>
      <c r="V46" s="797"/>
    </row>
    <row r="47" spans="1:24" s="791" customFormat="1" x14ac:dyDescent="0.15">
      <c r="A47" s="784" t="s">
        <v>205</v>
      </c>
      <c r="B47" s="783"/>
      <c r="C47" s="783"/>
      <c r="D47" s="783"/>
      <c r="E47" s="783"/>
      <c r="F47" s="823"/>
      <c r="G47" s="824"/>
      <c r="H47" s="825"/>
      <c r="I47" s="825"/>
      <c r="J47" s="826"/>
      <c r="K47" s="826"/>
      <c r="L47" s="827"/>
      <c r="M47" s="813"/>
      <c r="N47" s="797"/>
      <c r="O47" s="814"/>
      <c r="P47" s="814"/>
      <c r="Q47" s="796"/>
      <c r="R47" s="796"/>
      <c r="S47" s="797"/>
      <c r="T47" s="797"/>
      <c r="U47" s="797"/>
      <c r="V47" s="797"/>
    </row>
    <row r="48" spans="1:24" s="798" customFormat="1" ht="16.5" customHeight="1" x14ac:dyDescent="0.15">
      <c r="A48" s="774" t="s">
        <v>310</v>
      </c>
      <c r="B48" s="790"/>
      <c r="C48" s="790"/>
      <c r="D48" s="790"/>
      <c r="E48" s="791"/>
      <c r="F48" s="791"/>
      <c r="G48" s="828"/>
      <c r="H48" s="792"/>
      <c r="I48" s="792"/>
      <c r="J48" s="793"/>
      <c r="K48" s="793"/>
      <c r="L48" s="794"/>
      <c r="M48" s="813"/>
      <c r="N48" s="795"/>
      <c r="O48" s="814"/>
      <c r="P48" s="814"/>
      <c r="Q48" s="796"/>
      <c r="R48" s="796"/>
      <c r="S48" s="797"/>
      <c r="T48" s="797"/>
      <c r="U48" s="797"/>
      <c r="V48" s="797"/>
      <c r="W48" s="791"/>
      <c r="X48" s="791"/>
    </row>
    <row r="49" spans="1:24" s="798" customFormat="1" ht="15.2" customHeight="1" x14ac:dyDescent="0.15">
      <c r="A49" s="1073" t="s">
        <v>269</v>
      </c>
      <c r="B49" s="1074"/>
      <c r="C49" s="1074"/>
      <c r="D49" s="1074"/>
      <c r="E49" s="1074"/>
      <c r="F49" s="1251" t="s">
        <v>270</v>
      </c>
      <c r="G49" s="1253" t="s">
        <v>271</v>
      </c>
      <c r="H49" s="1226" t="s">
        <v>272</v>
      </c>
      <c r="I49" s="1227"/>
      <c r="J49" s="1227"/>
      <c r="K49" s="1228"/>
      <c r="L49" s="1229" t="s">
        <v>274</v>
      </c>
      <c r="M49" s="813"/>
      <c r="N49" s="799"/>
      <c r="O49" s="814"/>
      <c r="P49" s="814"/>
      <c r="Q49" s="796"/>
      <c r="R49" s="796"/>
      <c r="S49" s="797"/>
      <c r="T49" s="797"/>
      <c r="U49" s="797"/>
      <c r="V49" s="797"/>
      <c r="W49" s="791"/>
      <c r="X49" s="791"/>
    </row>
    <row r="50" spans="1:24" s="798" customFormat="1" ht="23.25" customHeight="1" x14ac:dyDescent="0.15">
      <c r="A50" s="1220"/>
      <c r="B50" s="1221"/>
      <c r="C50" s="1221"/>
      <c r="D50" s="1221"/>
      <c r="E50" s="1221"/>
      <c r="F50" s="1252"/>
      <c r="G50" s="1254"/>
      <c r="H50" s="1255" t="s">
        <v>278</v>
      </c>
      <c r="I50" s="1256"/>
      <c r="J50" s="1227" t="s">
        <v>279</v>
      </c>
      <c r="K50" s="1228"/>
      <c r="L50" s="1230"/>
      <c r="M50" s="813"/>
      <c r="N50" s="801"/>
      <c r="O50" s="814"/>
      <c r="P50" s="814"/>
      <c r="Q50" s="796"/>
      <c r="R50" s="796"/>
      <c r="S50" s="797"/>
      <c r="T50" s="797"/>
      <c r="U50" s="797"/>
      <c r="V50" s="797"/>
      <c r="W50" s="791"/>
      <c r="X50" s="791"/>
    </row>
    <row r="51" spans="1:24" s="798" customFormat="1" ht="21.95" customHeight="1" x14ac:dyDescent="0.15">
      <c r="A51" s="1243">
        <v>11</v>
      </c>
      <c r="B51" s="1197" t="s">
        <v>311</v>
      </c>
      <c r="C51" s="1197"/>
      <c r="D51" s="1197"/>
      <c r="E51" s="1197"/>
      <c r="F51" s="1236" t="s">
        <v>312</v>
      </c>
      <c r="G51" s="1238" t="s">
        <v>309</v>
      </c>
      <c r="H51" s="802" t="str">
        <f>IFERROR(IF(O54=1,"●","〇"),"〇")</f>
        <v>〇</v>
      </c>
      <c r="I51" s="807" t="s">
        <v>276</v>
      </c>
      <c r="J51" s="804" t="str">
        <f>IFERROR(IF(P54=1,"●","〇"),"〇")</f>
        <v>〇</v>
      </c>
      <c r="K51" s="829" t="s">
        <v>277</v>
      </c>
      <c r="L51" s="1203" t="str">
        <f>IF(計1!$AR$3="","",IF(VLOOKUP(計1!$AR$3,計画書!$B$14:$EX$259,U54)="","",VLOOKUP(計1!$AR$3,計画書!$B$14:$EX$259,U54)))</f>
        <v/>
      </c>
      <c r="M51" s="813"/>
      <c r="N51" s="795"/>
      <c r="O51" s="814"/>
      <c r="P51" s="814"/>
      <c r="Q51" s="796"/>
      <c r="R51" s="796"/>
      <c r="S51" s="797"/>
      <c r="T51" s="797"/>
      <c r="U51" s="797"/>
      <c r="V51" s="797"/>
      <c r="W51" s="791"/>
      <c r="X51" s="791"/>
    </row>
    <row r="52" spans="1:24" s="798" customFormat="1" ht="21.95" customHeight="1" x14ac:dyDescent="0.15">
      <c r="A52" s="1195"/>
      <c r="B52" s="1197"/>
      <c r="C52" s="1197"/>
      <c r="D52" s="1197"/>
      <c r="E52" s="1197"/>
      <c r="F52" s="1236"/>
      <c r="G52" s="1238"/>
      <c r="H52" s="802" t="str">
        <f>IFERROR(IF(O54=2,"●","〇"),"〇")</f>
        <v>〇</v>
      </c>
      <c r="I52" s="807" t="s">
        <v>280</v>
      </c>
      <c r="J52" s="804" t="str">
        <f>IFERROR(IF(P54=2,"●","〇"),"〇")</f>
        <v>〇</v>
      </c>
      <c r="K52" s="829" t="s">
        <v>280</v>
      </c>
      <c r="L52" s="1203"/>
      <c r="M52" s="813"/>
      <c r="N52" s="795"/>
      <c r="O52" s="814"/>
      <c r="P52" s="814"/>
      <c r="Q52" s="796"/>
      <c r="R52" s="796"/>
      <c r="S52" s="797"/>
      <c r="T52" s="797"/>
      <c r="U52" s="797"/>
      <c r="V52" s="797"/>
      <c r="W52" s="791"/>
      <c r="X52" s="791"/>
    </row>
    <row r="53" spans="1:24" s="798" customFormat="1" ht="21.95" customHeight="1" x14ac:dyDescent="0.15">
      <c r="A53" s="1195"/>
      <c r="B53" s="1197"/>
      <c r="C53" s="1197"/>
      <c r="D53" s="1197"/>
      <c r="E53" s="1197"/>
      <c r="F53" s="1236"/>
      <c r="G53" s="1238"/>
      <c r="H53" s="802" t="str">
        <f>IFERROR(IF(O54=3,"●","〇"),"〇")</f>
        <v>〇</v>
      </c>
      <c r="I53" s="807" t="s">
        <v>284</v>
      </c>
      <c r="J53" s="804" t="str">
        <f>IFERROR(IF(P54=3,"●","〇"),"〇")</f>
        <v>〇</v>
      </c>
      <c r="K53" s="829" t="s">
        <v>284</v>
      </c>
      <c r="L53" s="1203"/>
      <c r="M53" s="813"/>
      <c r="N53" s="795"/>
      <c r="O53" s="814"/>
      <c r="P53" s="814"/>
      <c r="Q53" s="796"/>
      <c r="R53" s="796"/>
      <c r="S53" s="797"/>
      <c r="T53" s="797"/>
      <c r="U53" s="797"/>
      <c r="V53" s="797"/>
      <c r="W53" s="791"/>
      <c r="X53" s="791"/>
    </row>
    <row r="54" spans="1:24" s="791" customFormat="1" ht="21.95" customHeight="1" x14ac:dyDescent="0.15">
      <c r="A54" s="1195"/>
      <c r="B54" s="1197"/>
      <c r="C54" s="1197"/>
      <c r="D54" s="1197"/>
      <c r="E54" s="1197"/>
      <c r="F54" s="1236"/>
      <c r="G54" s="1238"/>
      <c r="H54" s="809" t="str">
        <f>IFERROR(IF(O54=4,"●","〇"),"〇")</f>
        <v>〇</v>
      </c>
      <c r="I54" s="815" t="s">
        <v>283</v>
      </c>
      <c r="J54" s="809" t="str">
        <f>IFERROR(IF(P54=4,"●","〇"),"〇")</f>
        <v>〇</v>
      </c>
      <c r="K54" s="830" t="s">
        <v>283</v>
      </c>
      <c r="L54" s="1203"/>
      <c r="M54" s="813"/>
      <c r="N54" s="797"/>
      <c r="O54" s="814" t="e">
        <f>IF(VLOOKUP(計1!$AR$3,計画書!$B$14:$EX$259,S54)="",0,IF(VLOOKUP(計1!$AR$3,計画書!$B$14:$EX$259,S54)="設定済",1,IF(VLOOKUP(計1!$AR$3,計画書!$B$14:$EX$259,S54)="取組予定有",2,IF(VLOOKUP(計1!$AR$3,計画書!$B$14:$EX$259,S54)="取組予定無",3,4))))</f>
        <v>#N/A</v>
      </c>
      <c r="P54" s="814" t="e">
        <f>IF(VLOOKUP(計1!$AR$3,計画書!$B$14:$EX$259,T54)="",0,IF(VLOOKUP(計1!$AR$3,計画書!$B$14:$EX$259,T54)="実施済",1,IF(VLOOKUP(計1!$AR$3,計画書!$B$14:$EX$259,T54)="取組予定有",2,IF(VLOOKUP(計1!$AR$3,計画書!$B$14:$EX$259,T54)="取組予定無",3,4))))</f>
        <v>#N/A</v>
      </c>
      <c r="Q54" s="796" t="str">
        <f>IFERROR(CHOOSE(O54,$O$4,$O$5,$O$6,$O$7),"")</f>
        <v/>
      </c>
      <c r="R54" s="796" t="str">
        <f>IFERROR(CHOOSE(P54,$P$4,$P$5,$P$6,$P$7),"")</f>
        <v/>
      </c>
      <c r="S54" s="797">
        <v>130</v>
      </c>
      <c r="T54" s="797">
        <v>131</v>
      </c>
      <c r="U54" s="797">
        <f>T54+1</f>
        <v>132</v>
      </c>
      <c r="V54" s="797"/>
      <c r="W54" s="791" t="str">
        <f>IFERROR(CHOOSE(U54,#REF!,#REF!,#REF!,#REF!),"")</f>
        <v/>
      </c>
      <c r="X54" s="791" t="str">
        <f>IFERROR(CHOOSE(V54,#REF!,#REF!,#REF!,#REF!),"")</f>
        <v/>
      </c>
    </row>
    <row r="55" spans="1:24" s="791" customFormat="1" ht="21.95" customHeight="1" x14ac:dyDescent="0.15">
      <c r="A55" s="1205">
        <v>12</v>
      </c>
      <c r="B55" s="1207" t="s">
        <v>313</v>
      </c>
      <c r="C55" s="1207"/>
      <c r="D55" s="1207"/>
      <c r="E55" s="1207"/>
      <c r="F55" s="1244" t="s">
        <v>314</v>
      </c>
      <c r="G55" s="1246" t="s">
        <v>315</v>
      </c>
      <c r="H55" s="802" t="str">
        <f>IFERROR(IF(O58=1,"●","〇"),"〇")</f>
        <v>〇</v>
      </c>
      <c r="I55" s="818" t="s">
        <v>276</v>
      </c>
      <c r="J55" s="804" t="str">
        <f>IFERROR(IF(P58=1,"●","〇"),"〇")</f>
        <v>〇</v>
      </c>
      <c r="K55" s="831" t="s">
        <v>277</v>
      </c>
      <c r="L55" s="1248" t="str">
        <f>IF(計1!$AR$3="","",IF(VLOOKUP(計1!$AR$3,計画書!$B$14:$EX$259,U58)="","",VLOOKUP(計1!$AR$3,計画書!$B$14:$EX$259,U58)))</f>
        <v/>
      </c>
      <c r="M55" s="813"/>
      <c r="N55" s="797"/>
      <c r="O55" s="814"/>
      <c r="P55" s="814"/>
      <c r="Q55" s="796"/>
      <c r="R55" s="796"/>
      <c r="S55" s="797"/>
      <c r="T55" s="797"/>
      <c r="U55" s="797"/>
      <c r="V55" s="797"/>
    </row>
    <row r="56" spans="1:24" s="791" customFormat="1" ht="21.95" customHeight="1" x14ac:dyDescent="0.15">
      <c r="A56" s="1195"/>
      <c r="B56" s="1197"/>
      <c r="C56" s="1197"/>
      <c r="D56" s="1197"/>
      <c r="E56" s="1197"/>
      <c r="F56" s="1236"/>
      <c r="G56" s="1238"/>
      <c r="H56" s="802" t="str">
        <f>IFERROR(IF(O58=2,"●","〇"),"〇")</f>
        <v>〇</v>
      </c>
      <c r="I56" s="807" t="s">
        <v>280</v>
      </c>
      <c r="J56" s="804" t="str">
        <f>IFERROR(IF(P58=2,"●","〇"),"〇")</f>
        <v>〇</v>
      </c>
      <c r="K56" s="829" t="s">
        <v>280</v>
      </c>
      <c r="L56" s="1240"/>
      <c r="M56" s="813"/>
      <c r="N56" s="797"/>
      <c r="O56" s="814"/>
      <c r="P56" s="814"/>
      <c r="Q56" s="796"/>
      <c r="R56" s="796"/>
      <c r="S56" s="797"/>
      <c r="T56" s="797"/>
      <c r="U56" s="797"/>
      <c r="V56" s="797"/>
    </row>
    <row r="57" spans="1:24" s="791" customFormat="1" ht="21.95" customHeight="1" x14ac:dyDescent="0.15">
      <c r="A57" s="1195"/>
      <c r="B57" s="1197"/>
      <c r="C57" s="1197"/>
      <c r="D57" s="1197"/>
      <c r="E57" s="1197"/>
      <c r="F57" s="1236"/>
      <c r="G57" s="1238"/>
      <c r="H57" s="802" t="str">
        <f>IFERROR(IF(O58=3,"●","〇"),"〇")</f>
        <v>〇</v>
      </c>
      <c r="I57" s="807" t="s">
        <v>284</v>
      </c>
      <c r="J57" s="804" t="str">
        <f>IFERROR(IF(P58=3,"●","〇"),"〇")</f>
        <v>〇</v>
      </c>
      <c r="K57" s="829" t="s">
        <v>284</v>
      </c>
      <c r="L57" s="1240"/>
      <c r="M57" s="813"/>
      <c r="N57" s="797"/>
      <c r="O57" s="814"/>
      <c r="P57" s="814"/>
      <c r="Q57" s="796"/>
      <c r="R57" s="796"/>
      <c r="S57" s="797"/>
      <c r="T57" s="797"/>
      <c r="U57" s="797"/>
      <c r="V57" s="797"/>
    </row>
    <row r="58" spans="1:24" s="791" customFormat="1" ht="21.95" customHeight="1" x14ac:dyDescent="0.15">
      <c r="A58" s="1206"/>
      <c r="B58" s="1208"/>
      <c r="C58" s="1208"/>
      <c r="D58" s="1208"/>
      <c r="E58" s="1208"/>
      <c r="F58" s="1245"/>
      <c r="G58" s="1247"/>
      <c r="H58" s="809" t="str">
        <f>IFERROR(IF(O58=4,"●","〇"),"〇")</f>
        <v>〇</v>
      </c>
      <c r="I58" s="810" t="s">
        <v>283</v>
      </c>
      <c r="J58" s="809" t="str">
        <f>IFERROR(IF(P58=4,"●","〇"),"〇")</f>
        <v>〇</v>
      </c>
      <c r="K58" s="832" t="s">
        <v>283</v>
      </c>
      <c r="L58" s="1249"/>
      <c r="M58" s="813"/>
      <c r="N58" s="797"/>
      <c r="O58" s="814" t="e">
        <f>IF(VLOOKUP(計1!$AR$3,計画書!$B$14:$EX$259,S58)="",0,IF(VLOOKUP(計1!$AR$3,計画書!$B$14:$EX$259,S58)="設定済",1,IF(VLOOKUP(計1!$AR$3,計画書!$B$14:$EX$259,S58)="取組予定有",2,IF(VLOOKUP(計1!$AR$3,計画書!$B$14:$EX$259,S58)="取組予定無",3,4))))</f>
        <v>#N/A</v>
      </c>
      <c r="P58" s="814" t="e">
        <f>IF(VLOOKUP(計1!$AR$3,計画書!$B$14:$EX$259,T58)="",0,IF(VLOOKUP(計1!$AR$3,計画書!$B$14:$EX$259,T58)="実施済",1,IF(VLOOKUP(計1!$AR$3,計画書!$B$14:$EX$259,T58)="取組予定有",2,IF(VLOOKUP(計1!$AR$3,計画書!$B$14:$EX$259,T58)="取組予定無",3,4))))</f>
        <v>#N/A</v>
      </c>
      <c r="Q58" s="796" t="str">
        <f>IFERROR(CHOOSE(O58,$O$4,$O$5,$O$6,$O$7),"")</f>
        <v/>
      </c>
      <c r="R58" s="796" t="str">
        <f>IFERROR(CHOOSE(P58,$P$4,$P$5,$P$6,$P$7),"")</f>
        <v/>
      </c>
      <c r="S58" s="797">
        <f>T54+2</f>
        <v>133</v>
      </c>
      <c r="T58" s="797">
        <f>S58+1</f>
        <v>134</v>
      </c>
      <c r="U58" s="797">
        <f>T58+1</f>
        <v>135</v>
      </c>
      <c r="V58" s="797"/>
      <c r="W58" s="791" t="str">
        <f>IFERROR(CHOOSE(U58,#REF!,#REF!,#REF!,#REF!),"")</f>
        <v/>
      </c>
      <c r="X58" s="791" t="str">
        <f>IFERROR(CHOOSE(V58,#REF!,#REF!,#REF!,#REF!),"")</f>
        <v/>
      </c>
    </row>
    <row r="59" spans="1:24" s="791" customFormat="1" ht="21.95" customHeight="1" x14ac:dyDescent="0.15">
      <c r="A59" s="1216">
        <v>13</v>
      </c>
      <c r="B59" s="1234" t="s">
        <v>316</v>
      </c>
      <c r="C59" s="1234"/>
      <c r="D59" s="1234"/>
      <c r="E59" s="1234"/>
      <c r="F59" s="1236" t="s">
        <v>317</v>
      </c>
      <c r="G59" s="1238" t="s">
        <v>318</v>
      </c>
      <c r="H59" s="802" t="str">
        <f>IFERROR(IF(O62=1,"●","〇"),"〇")</f>
        <v>〇</v>
      </c>
      <c r="I59" s="807" t="s">
        <v>276</v>
      </c>
      <c r="J59" s="804" t="str">
        <f>IFERROR(IF(P62=1,"●","〇"),"〇")</f>
        <v>〇</v>
      </c>
      <c r="K59" s="829" t="s">
        <v>277</v>
      </c>
      <c r="L59" s="1240" t="str">
        <f>IF(計1!$AR$3="","",IF(VLOOKUP(計1!$AR$3,計画書!$B$14:$EX$259,U62)="","",VLOOKUP(計1!$AR$3,計画書!$B$14:$EX$259,U62)))</f>
        <v/>
      </c>
      <c r="M59" s="813"/>
      <c r="N59" s="797"/>
      <c r="O59" s="814"/>
      <c r="P59" s="814"/>
      <c r="Q59" s="796"/>
      <c r="R59" s="796"/>
      <c r="S59" s="797"/>
      <c r="T59" s="797"/>
      <c r="U59" s="797"/>
      <c r="V59" s="797"/>
    </row>
    <row r="60" spans="1:24" s="791" customFormat="1" ht="21.95" customHeight="1" x14ac:dyDescent="0.15">
      <c r="A60" s="1216"/>
      <c r="B60" s="1234"/>
      <c r="C60" s="1234"/>
      <c r="D60" s="1234"/>
      <c r="E60" s="1234"/>
      <c r="F60" s="1236"/>
      <c r="G60" s="1238"/>
      <c r="H60" s="802" t="str">
        <f>IFERROR(IF(O62=2,"●","〇"),"〇")</f>
        <v>〇</v>
      </c>
      <c r="I60" s="807" t="s">
        <v>280</v>
      </c>
      <c r="J60" s="804" t="str">
        <f>IFERROR(IF(P62=2,"●","〇"),"〇")</f>
        <v>〇</v>
      </c>
      <c r="K60" s="829" t="s">
        <v>280</v>
      </c>
      <c r="L60" s="1240"/>
      <c r="M60" s="813"/>
      <c r="N60" s="797"/>
      <c r="O60" s="814"/>
      <c r="P60" s="814"/>
      <c r="Q60" s="796"/>
      <c r="R60" s="796"/>
      <c r="S60" s="797"/>
      <c r="T60" s="797"/>
      <c r="U60" s="797"/>
      <c r="V60" s="797"/>
    </row>
    <row r="61" spans="1:24" s="791" customFormat="1" ht="21.95" customHeight="1" x14ac:dyDescent="0.15">
      <c r="A61" s="1216"/>
      <c r="B61" s="1234"/>
      <c r="C61" s="1234"/>
      <c r="D61" s="1234"/>
      <c r="E61" s="1234"/>
      <c r="F61" s="1236"/>
      <c r="G61" s="1238"/>
      <c r="H61" s="802" t="str">
        <f>IFERROR(IF(O62=3,"●","〇"),"〇")</f>
        <v>〇</v>
      </c>
      <c r="I61" s="807" t="s">
        <v>284</v>
      </c>
      <c r="J61" s="804" t="str">
        <f>IFERROR(IF(P62=3,"●","〇"),"〇")</f>
        <v>〇</v>
      </c>
      <c r="K61" s="829" t="s">
        <v>284</v>
      </c>
      <c r="L61" s="1240"/>
      <c r="M61" s="813"/>
      <c r="N61" s="797"/>
      <c r="O61" s="814"/>
      <c r="P61" s="814"/>
      <c r="Q61" s="796"/>
      <c r="R61" s="796"/>
      <c r="S61" s="797"/>
      <c r="T61" s="797"/>
      <c r="U61" s="797"/>
      <c r="V61" s="797"/>
    </row>
    <row r="62" spans="1:24" s="791" customFormat="1" ht="21.95" customHeight="1" x14ac:dyDescent="0.15">
      <c r="A62" s="1233"/>
      <c r="B62" s="1235"/>
      <c r="C62" s="1235"/>
      <c r="D62" s="1235"/>
      <c r="E62" s="1235"/>
      <c r="F62" s="1237"/>
      <c r="G62" s="1239"/>
      <c r="H62" s="820" t="str">
        <f>IFERROR(IF(O62=4,"●","〇"),"〇")</f>
        <v>〇</v>
      </c>
      <c r="I62" s="821" t="s">
        <v>283</v>
      </c>
      <c r="J62" s="820" t="str">
        <f>IFERROR(IF(P62=4,"●","〇"),"〇")</f>
        <v>〇</v>
      </c>
      <c r="K62" s="833" t="s">
        <v>283</v>
      </c>
      <c r="L62" s="1241"/>
      <c r="M62" s="813"/>
      <c r="N62" s="797"/>
      <c r="O62" s="814" t="e">
        <f>IF(VLOOKUP(計1!$AR$3,計画書!$B$14:$EX$259,S62)="",0,IF(VLOOKUP(計1!$AR$3,計画書!$B$14:$EX$259,S62)="設定済",1,IF(VLOOKUP(計1!$AR$3,計画書!$B$14:$EX$259,S62)="取組予定有",2,IF(VLOOKUP(計1!$AR$3,計画書!$B$14:$EX$259,S62)="取組予定無",3,4))))</f>
        <v>#N/A</v>
      </c>
      <c r="P62" s="814" t="e">
        <f>IF(VLOOKUP(計1!$AR$3,計画書!$B$14:$EX$259,T62)="",0,IF(VLOOKUP(計1!$AR$3,計画書!$B$14:$EX$259,T62)="実施済",1,IF(VLOOKUP(計1!$AR$3,計画書!$B$14:$EX$259,T62)="取組予定有",2,IF(VLOOKUP(計1!$AR$3,計画書!$B$14:$EX$259,T62)="取組予定無",3,4))))</f>
        <v>#N/A</v>
      </c>
      <c r="Q62" s="796" t="str">
        <f>IFERROR(CHOOSE(O62,$O$4,$O$5,$O$6,$O$7),"")</f>
        <v/>
      </c>
      <c r="R62" s="796" t="str">
        <f>IFERROR(CHOOSE(P62,$P$4,$P$5,$P$6,$P$7),"")</f>
        <v/>
      </c>
      <c r="S62" s="797">
        <f>T58+2</f>
        <v>136</v>
      </c>
      <c r="T62" s="797">
        <f>S62+1</f>
        <v>137</v>
      </c>
      <c r="U62" s="797">
        <f>T62+1</f>
        <v>138</v>
      </c>
      <c r="V62" s="797"/>
      <c r="W62" s="791" t="str">
        <f>IFERROR(CHOOSE(U62,#REF!,#REF!,#REF!,#REF!),"")</f>
        <v/>
      </c>
      <c r="X62" s="791" t="str">
        <f>IFERROR(CHOOSE(V62,#REF!,#REF!,#REF!,#REF!),"")</f>
        <v/>
      </c>
    </row>
    <row r="63" spans="1:24" s="791" customFormat="1" ht="26.25" customHeight="1" x14ac:dyDescent="0.15">
      <c r="A63" s="1242" t="s">
        <v>319</v>
      </c>
      <c r="B63" s="1242"/>
      <c r="C63" s="1242"/>
      <c r="D63" s="1242"/>
      <c r="E63" s="1242"/>
      <c r="F63" s="1242"/>
      <c r="G63" s="1242"/>
      <c r="H63" s="1242"/>
      <c r="I63" s="1242"/>
      <c r="J63" s="1242"/>
      <c r="K63" s="1242"/>
      <c r="L63" s="1242"/>
      <c r="M63" s="813"/>
      <c r="N63" s="797"/>
      <c r="O63" s="814"/>
      <c r="P63" s="814"/>
      <c r="Q63" s="796"/>
      <c r="R63" s="796"/>
      <c r="S63" s="797"/>
      <c r="T63" s="797"/>
      <c r="U63" s="797"/>
      <c r="V63" s="797"/>
    </row>
    <row r="64" spans="1:24" s="791" customFormat="1" ht="12" customHeight="1" x14ac:dyDescent="0.15">
      <c r="A64" s="834"/>
      <c r="B64" s="835"/>
      <c r="C64" s="835"/>
      <c r="D64" s="835"/>
      <c r="E64" s="835"/>
      <c r="F64" s="783"/>
      <c r="G64" s="783"/>
      <c r="H64" s="825"/>
      <c r="I64" s="825"/>
      <c r="J64" s="826"/>
      <c r="K64" s="826"/>
      <c r="L64" s="836"/>
      <c r="M64" s="813"/>
      <c r="N64" s="797"/>
      <c r="O64" s="814"/>
      <c r="P64" s="814"/>
      <c r="Q64" s="796"/>
      <c r="R64" s="796"/>
      <c r="S64" s="797"/>
      <c r="T64" s="797"/>
      <c r="U64" s="797"/>
      <c r="V64" s="797"/>
    </row>
    <row r="65" spans="1:24" s="791" customFormat="1" ht="20.25" customHeight="1" x14ac:dyDescent="0.15">
      <c r="A65" s="774" t="s">
        <v>320</v>
      </c>
      <c r="B65" s="783"/>
      <c r="C65" s="783"/>
      <c r="D65" s="783"/>
      <c r="E65" s="784"/>
      <c r="F65" s="784"/>
      <c r="G65" s="784"/>
      <c r="H65" s="785"/>
      <c r="I65" s="785"/>
      <c r="J65" s="785"/>
      <c r="K65" s="785"/>
      <c r="L65" s="786"/>
      <c r="M65" s="813"/>
      <c r="N65" s="797"/>
      <c r="O65" s="814"/>
      <c r="P65" s="814"/>
      <c r="Q65" s="796"/>
      <c r="R65" s="796"/>
      <c r="S65" s="797"/>
      <c r="T65" s="797"/>
      <c r="U65" s="797"/>
      <c r="V65" s="797"/>
    </row>
    <row r="66" spans="1:24" s="791" customFormat="1" ht="15.2" customHeight="1" x14ac:dyDescent="0.15">
      <c r="A66" s="1073" t="s">
        <v>269</v>
      </c>
      <c r="B66" s="1074"/>
      <c r="C66" s="1074"/>
      <c r="D66" s="1074"/>
      <c r="E66" s="1074"/>
      <c r="F66" s="1222" t="s">
        <v>270</v>
      </c>
      <c r="G66" s="1223"/>
      <c r="H66" s="1226" t="s">
        <v>272</v>
      </c>
      <c r="I66" s="1227"/>
      <c r="J66" s="1227"/>
      <c r="K66" s="1228"/>
      <c r="L66" s="1229" t="s">
        <v>274</v>
      </c>
      <c r="M66" s="813"/>
      <c r="N66" s="797"/>
      <c r="O66" s="814"/>
      <c r="P66" s="814"/>
      <c r="Q66" s="796"/>
      <c r="R66" s="796"/>
      <c r="S66" s="797"/>
      <c r="T66" s="797"/>
      <c r="U66" s="797"/>
      <c r="V66" s="797"/>
    </row>
    <row r="67" spans="1:24" s="791" customFormat="1" ht="23.25" customHeight="1" x14ac:dyDescent="0.15">
      <c r="A67" s="1220"/>
      <c r="B67" s="1221"/>
      <c r="C67" s="1221"/>
      <c r="D67" s="1221"/>
      <c r="E67" s="1221"/>
      <c r="F67" s="1224"/>
      <c r="G67" s="1225"/>
      <c r="H67" s="1231" t="s">
        <v>278</v>
      </c>
      <c r="I67" s="1232"/>
      <c r="J67" s="1226" t="s">
        <v>279</v>
      </c>
      <c r="K67" s="1228"/>
      <c r="L67" s="1230"/>
      <c r="M67" s="813"/>
      <c r="N67" s="797"/>
      <c r="O67" s="814"/>
      <c r="P67" s="814"/>
      <c r="Q67" s="796"/>
      <c r="R67" s="796"/>
      <c r="S67" s="797"/>
      <c r="T67" s="797"/>
      <c r="U67" s="797"/>
      <c r="V67" s="797"/>
    </row>
    <row r="68" spans="1:24" s="791" customFormat="1" ht="21.95" customHeight="1" x14ac:dyDescent="0.15">
      <c r="A68" s="1215">
        <v>14</v>
      </c>
      <c r="B68" s="1217" t="s">
        <v>281</v>
      </c>
      <c r="C68" s="1217"/>
      <c r="D68" s="1217"/>
      <c r="E68" s="1217"/>
      <c r="F68" s="1218" t="s">
        <v>282</v>
      </c>
      <c r="G68" s="1219"/>
      <c r="H68" s="802" t="str">
        <f>IFERROR(IF(O71=1,"●","〇"),"〇")</f>
        <v>〇</v>
      </c>
      <c r="I68" s="837" t="s">
        <v>275</v>
      </c>
      <c r="J68" s="838" t="str">
        <f>IFERROR(IF(P71=1,"●","〇"),"〇")</f>
        <v>〇</v>
      </c>
      <c r="K68" s="808" t="s">
        <v>277</v>
      </c>
      <c r="L68" s="1203" t="str">
        <f>IF(計1!$AR$3="","",IF(VLOOKUP(計1!$AR$3,計画書!$B$14:$EX$259,U71)="","",VLOOKUP(計1!$AR$3,計画書!$B$14:$EX$259,U71)))</f>
        <v/>
      </c>
      <c r="M68" s="813"/>
      <c r="N68" s="797"/>
      <c r="O68" s="814"/>
      <c r="P68" s="814"/>
      <c r="Q68" s="796"/>
      <c r="R68" s="796"/>
      <c r="S68" s="797"/>
      <c r="T68" s="797"/>
      <c r="U68" s="797"/>
      <c r="V68" s="797"/>
    </row>
    <row r="69" spans="1:24" s="791" customFormat="1" ht="21.95" customHeight="1" x14ac:dyDescent="0.15">
      <c r="A69" s="1216"/>
      <c r="B69" s="1217"/>
      <c r="C69" s="1217"/>
      <c r="D69" s="1217"/>
      <c r="E69" s="1217"/>
      <c r="F69" s="1218"/>
      <c r="G69" s="1219"/>
      <c r="H69" s="802" t="str">
        <f>IFERROR(IF(O71=2,"●","〇"),"〇")</f>
        <v>〇</v>
      </c>
      <c r="I69" s="837" t="s">
        <v>280</v>
      </c>
      <c r="J69" s="802" t="str">
        <f>IFERROR(IF(P71=2,"●","〇"),"〇")</f>
        <v>〇</v>
      </c>
      <c r="K69" s="808" t="s">
        <v>280</v>
      </c>
      <c r="L69" s="1203"/>
      <c r="M69" s="813"/>
      <c r="N69" s="797"/>
      <c r="O69" s="814"/>
      <c r="P69" s="814"/>
      <c r="Q69" s="796"/>
      <c r="R69" s="796"/>
      <c r="S69" s="797"/>
      <c r="T69" s="797"/>
      <c r="U69" s="797"/>
      <c r="V69" s="797"/>
    </row>
    <row r="70" spans="1:24" s="791" customFormat="1" ht="21.95" customHeight="1" x14ac:dyDescent="0.15">
      <c r="A70" s="1216"/>
      <c r="B70" s="1217"/>
      <c r="C70" s="1217"/>
      <c r="D70" s="1217"/>
      <c r="E70" s="1217"/>
      <c r="F70" s="1218"/>
      <c r="G70" s="1219"/>
      <c r="H70" s="802" t="str">
        <f>IFERROR(IF(O71=3,"●","〇"),"〇")</f>
        <v>〇</v>
      </c>
      <c r="I70" s="837" t="s">
        <v>284</v>
      </c>
      <c r="J70" s="802" t="str">
        <f>IFERROR(IF(P71=3,"●","〇"),"〇")</f>
        <v>〇</v>
      </c>
      <c r="K70" s="808" t="s">
        <v>284</v>
      </c>
      <c r="L70" s="1203"/>
      <c r="M70" s="813"/>
      <c r="N70" s="797"/>
      <c r="O70" s="814"/>
      <c r="P70" s="814"/>
      <c r="Q70" s="796"/>
      <c r="R70" s="796"/>
      <c r="S70" s="797"/>
      <c r="T70" s="797"/>
      <c r="U70" s="797"/>
      <c r="V70" s="797"/>
    </row>
    <row r="71" spans="1:24" s="791" customFormat="1" ht="21.95" customHeight="1" x14ac:dyDescent="0.15">
      <c r="A71" s="1216"/>
      <c r="B71" s="1217"/>
      <c r="C71" s="1217"/>
      <c r="D71" s="1217"/>
      <c r="E71" s="1217"/>
      <c r="F71" s="1218"/>
      <c r="G71" s="1219"/>
      <c r="H71" s="809" t="str">
        <f>IFERROR(IF(O71=4,"●","〇"),"〇")</f>
        <v>〇</v>
      </c>
      <c r="I71" s="839" t="s">
        <v>283</v>
      </c>
      <c r="J71" s="809" t="str">
        <f>IFERROR(IF(P71=4,"●","〇"),"〇")</f>
        <v>〇</v>
      </c>
      <c r="K71" s="816" t="s">
        <v>283</v>
      </c>
      <c r="L71" s="1203"/>
      <c r="M71" s="813"/>
      <c r="N71" s="797"/>
      <c r="O71" s="814" t="e">
        <f>IF(VLOOKUP(計1!$AR$3,計画書!$B$14:$EX$259,S71)="",0,IF(VLOOKUP(計1!$AR$3,計画書!$B$14:$EX$259,S71)="整備済",1,IF(VLOOKUP(計1!$AR$3,計画書!$B$14:$EX$259,S71)="取組予定有",2,IF(VLOOKUP(計1!$AR$3,計画書!$B$14:$EX$259,S71)="取組予定無",3,4))))</f>
        <v>#N/A</v>
      </c>
      <c r="P71" s="814" t="e">
        <f>IF(VLOOKUP(計1!$AR$3,計画書!$B$14:$EX$259,T71)="",0,IF(VLOOKUP(計1!$AR$3,計画書!$B$14:$EX$259,T71)="実施済",1,IF(VLOOKUP(計1!$AR$3,計画書!$B$14:$EX$259,T71)="取組予定有",2,IF(VLOOKUP(計1!$AR$3,計画書!$B$14:$EX$259,T71)="取組予定無",3,4))))</f>
        <v>#N/A</v>
      </c>
      <c r="Q71" s="796" t="str">
        <f>IFERROR(CHOOSE(O71,$N$4,$N$5,$N$6,$N$7),"")</f>
        <v/>
      </c>
      <c r="R71" s="796" t="str">
        <f>IFERROR(CHOOSE(P71,$P$4,$P$5,$P$6,$P$7),"")</f>
        <v/>
      </c>
      <c r="S71" s="797">
        <v>139</v>
      </c>
      <c r="T71" s="797">
        <v>140</v>
      </c>
      <c r="U71" s="797">
        <f>T71+1</f>
        <v>141</v>
      </c>
      <c r="V71" s="797"/>
      <c r="W71" s="791" t="str">
        <f>IFERROR(CHOOSE(U71,#REF!,#REF!,#REF!,#REF!),"")</f>
        <v/>
      </c>
      <c r="X71" s="791" t="str">
        <f>IFERROR(CHOOSE(V71,#REF!,#REF!,#REF!,#REF!),"")</f>
        <v/>
      </c>
    </row>
    <row r="72" spans="1:24" s="791" customFormat="1" ht="21.95" customHeight="1" x14ac:dyDescent="0.15">
      <c r="A72" s="1205">
        <v>15</v>
      </c>
      <c r="B72" s="1207" t="s">
        <v>321</v>
      </c>
      <c r="C72" s="1207"/>
      <c r="D72" s="1207"/>
      <c r="E72" s="1207"/>
      <c r="F72" s="1209" t="s">
        <v>322</v>
      </c>
      <c r="G72" s="1210"/>
      <c r="H72" s="802" t="str">
        <f>IFERROR(IF(O75=1,"●","〇"),"〇")</f>
        <v>〇</v>
      </c>
      <c r="I72" s="840" t="s">
        <v>275</v>
      </c>
      <c r="J72" s="841" t="str">
        <f>IFERROR(IF(P75=1,"●","〇"),"〇")</f>
        <v>〇</v>
      </c>
      <c r="K72" s="819" t="s">
        <v>277</v>
      </c>
      <c r="L72" s="1213" t="str">
        <f>IF(計1!$AR$3="","",IF(VLOOKUP(計1!$AR$3,計画書!$B$14:$EX$259,U75)="","",VLOOKUP(計1!$AR$3,計画書!$B$14:$EX$259,U75)))</f>
        <v/>
      </c>
      <c r="M72" s="813"/>
      <c r="N72" s="797"/>
      <c r="O72" s="814"/>
      <c r="P72" s="814"/>
      <c r="Q72" s="796"/>
      <c r="R72" s="796"/>
      <c r="S72" s="797"/>
      <c r="T72" s="797"/>
      <c r="U72" s="797"/>
      <c r="V72" s="797"/>
    </row>
    <row r="73" spans="1:24" s="791" customFormat="1" ht="21.95" customHeight="1" x14ac:dyDescent="0.15">
      <c r="A73" s="1195"/>
      <c r="B73" s="1197"/>
      <c r="C73" s="1197"/>
      <c r="D73" s="1197"/>
      <c r="E73" s="1197"/>
      <c r="F73" s="1199"/>
      <c r="G73" s="1200"/>
      <c r="H73" s="802" t="str">
        <f>IFERROR(IF(O75=2,"●","〇"),"〇")</f>
        <v>〇</v>
      </c>
      <c r="I73" s="837" t="s">
        <v>280</v>
      </c>
      <c r="J73" s="802" t="str">
        <f>IFERROR(IF(P75=2,"●","〇"),"〇")</f>
        <v>〇</v>
      </c>
      <c r="K73" s="808" t="s">
        <v>280</v>
      </c>
      <c r="L73" s="1203"/>
      <c r="M73" s="813"/>
      <c r="N73" s="797"/>
      <c r="O73" s="814"/>
      <c r="P73" s="814"/>
      <c r="Q73" s="796"/>
      <c r="R73" s="796"/>
      <c r="S73" s="797"/>
      <c r="T73" s="797"/>
      <c r="U73" s="797"/>
      <c r="V73" s="797"/>
    </row>
    <row r="74" spans="1:24" s="791" customFormat="1" ht="21.95" customHeight="1" x14ac:dyDescent="0.15">
      <c r="A74" s="1195"/>
      <c r="B74" s="1197"/>
      <c r="C74" s="1197"/>
      <c r="D74" s="1197"/>
      <c r="E74" s="1197"/>
      <c r="F74" s="1199"/>
      <c r="G74" s="1200"/>
      <c r="H74" s="802" t="str">
        <f>IFERROR(IF(O75=3,"●","〇"),"〇")</f>
        <v>〇</v>
      </c>
      <c r="I74" s="837" t="s">
        <v>284</v>
      </c>
      <c r="J74" s="802" t="str">
        <f>IFERROR(IF(P75=3,"●","〇"),"〇")</f>
        <v>〇</v>
      </c>
      <c r="K74" s="808" t="s">
        <v>284</v>
      </c>
      <c r="L74" s="1203"/>
      <c r="M74" s="813"/>
      <c r="N74" s="797"/>
      <c r="O74" s="814"/>
      <c r="P74" s="814"/>
      <c r="Q74" s="796"/>
      <c r="R74" s="796"/>
      <c r="S74" s="797"/>
      <c r="T74" s="797"/>
      <c r="U74" s="797"/>
      <c r="V74" s="797"/>
    </row>
    <row r="75" spans="1:24" s="791" customFormat="1" ht="21.95" customHeight="1" x14ac:dyDescent="0.15">
      <c r="A75" s="1206"/>
      <c r="B75" s="1208"/>
      <c r="C75" s="1208"/>
      <c r="D75" s="1208"/>
      <c r="E75" s="1208"/>
      <c r="F75" s="1211"/>
      <c r="G75" s="1212"/>
      <c r="H75" s="809" t="str">
        <f>IFERROR(IF(O75=4,"●","〇"),"〇")</f>
        <v>〇</v>
      </c>
      <c r="I75" s="842" t="s">
        <v>283</v>
      </c>
      <c r="J75" s="809" t="str">
        <f>IFERROR(IF(P75=4,"●","〇"),"〇")</f>
        <v>〇</v>
      </c>
      <c r="K75" s="812" t="s">
        <v>283</v>
      </c>
      <c r="L75" s="1214"/>
      <c r="M75" s="813"/>
      <c r="N75" s="797"/>
      <c r="O75" s="814" t="e">
        <f>IF(VLOOKUP(計1!$AR$3,計画書!$B$14:$EX$259,S75)="",0,IF(VLOOKUP(計1!$AR$3,計画書!$B$14:$EX$259,S75)="整備済",1,IF(VLOOKUP(計1!$AR$3,計画書!$B$14:$EX$259,S75)="取組予定有",2,IF(VLOOKUP(計1!$AR$3,計画書!$B$14:$EX$259,S75)="取組予定無",3,4))))</f>
        <v>#N/A</v>
      </c>
      <c r="P75" s="814" t="e">
        <f>IF(VLOOKUP(計1!$AR$3,計画書!$B$14:$EX$259,T75)="",0,IF(VLOOKUP(計1!$AR$3,計画書!$B$14:$EX$259,T75)="実施済",1,IF(VLOOKUP(計1!$AR$3,計画書!$B$14:$EX$259,T75)="取組予定有",2,IF(VLOOKUP(計1!$AR$3,計画書!$B$14:$EX$259,T75)="取組予定無",3,4))))</f>
        <v>#N/A</v>
      </c>
      <c r="Q75" s="796" t="str">
        <f>IFERROR(CHOOSE(O75,$N$4,$N$5,$N$6,$N$7),"")</f>
        <v/>
      </c>
      <c r="R75" s="796" t="str">
        <f>IFERROR(CHOOSE(P75,$P$4,$P$5,$P$6,$P$7),"")</f>
        <v/>
      </c>
      <c r="S75" s="797">
        <f>T71+2</f>
        <v>142</v>
      </c>
      <c r="T75" s="797">
        <f>S75+1</f>
        <v>143</v>
      </c>
      <c r="U75" s="797">
        <f>T75+1</f>
        <v>144</v>
      </c>
      <c r="V75" s="797"/>
      <c r="W75" s="791" t="str">
        <f>IFERROR(CHOOSE(U75,#REF!,#REF!,#REF!,#REF!),"")</f>
        <v/>
      </c>
      <c r="X75" s="791" t="str">
        <f>IFERROR(CHOOSE(V75,#REF!,#REF!,#REF!,#REF!),"")</f>
        <v/>
      </c>
    </row>
    <row r="76" spans="1:24" s="791" customFormat="1" ht="21.95" customHeight="1" x14ac:dyDescent="0.15">
      <c r="A76" s="1195">
        <v>16</v>
      </c>
      <c r="B76" s="1197" t="s">
        <v>323</v>
      </c>
      <c r="C76" s="1197"/>
      <c r="D76" s="1197"/>
      <c r="E76" s="1197"/>
      <c r="F76" s="1199" t="s">
        <v>324</v>
      </c>
      <c r="G76" s="1200"/>
      <c r="H76" s="802" t="str">
        <f>IFERROR(IF(O79=1,"●","〇"),"〇")</f>
        <v>〇</v>
      </c>
      <c r="I76" s="837" t="s">
        <v>276</v>
      </c>
      <c r="J76" s="841" t="str">
        <f>IFERROR(IF(P79=1,"●","〇"),"〇")</f>
        <v>〇</v>
      </c>
      <c r="K76" s="808" t="s">
        <v>277</v>
      </c>
      <c r="L76" s="1203" t="str">
        <f>IF(計1!$AR$3="","",IF(VLOOKUP(計1!$AR$3,計画書!$B$14:$EX$259,U79)="","",VLOOKUP(計1!$AR$3,計画書!$B$14:$EX$259,U79)))</f>
        <v/>
      </c>
      <c r="M76" s="813"/>
      <c r="N76" s="797"/>
      <c r="O76" s="814"/>
      <c r="P76" s="814"/>
      <c r="Q76" s="796"/>
      <c r="R76" s="796"/>
      <c r="S76" s="797"/>
      <c r="T76" s="797"/>
      <c r="U76" s="797"/>
      <c r="V76" s="797"/>
    </row>
    <row r="77" spans="1:24" s="791" customFormat="1" ht="21.95" customHeight="1" x14ac:dyDescent="0.15">
      <c r="A77" s="1195"/>
      <c r="B77" s="1197"/>
      <c r="C77" s="1197"/>
      <c r="D77" s="1197"/>
      <c r="E77" s="1197"/>
      <c r="F77" s="1199"/>
      <c r="G77" s="1200"/>
      <c r="H77" s="802" t="str">
        <f>IFERROR(IF(O79=2,"●","〇"),"〇")</f>
        <v>〇</v>
      </c>
      <c r="I77" s="837" t="s">
        <v>280</v>
      </c>
      <c r="J77" s="802" t="str">
        <f>IFERROR(IF(P79=2,"●","〇"),"〇")</f>
        <v>〇</v>
      </c>
      <c r="K77" s="808" t="s">
        <v>280</v>
      </c>
      <c r="L77" s="1203"/>
      <c r="M77" s="813"/>
      <c r="N77" s="797"/>
      <c r="O77" s="814"/>
      <c r="P77" s="814"/>
      <c r="Q77" s="796"/>
      <c r="R77" s="796"/>
      <c r="S77" s="797"/>
      <c r="T77" s="797"/>
      <c r="U77" s="797"/>
      <c r="V77" s="797"/>
    </row>
    <row r="78" spans="1:24" s="791" customFormat="1" ht="21.95" customHeight="1" x14ac:dyDescent="0.15">
      <c r="A78" s="1195"/>
      <c r="B78" s="1197"/>
      <c r="C78" s="1197"/>
      <c r="D78" s="1197"/>
      <c r="E78" s="1197"/>
      <c r="F78" s="1199"/>
      <c r="G78" s="1200"/>
      <c r="H78" s="802" t="str">
        <f>IFERROR(IF(O79=3,"●","〇"),"〇")</f>
        <v>〇</v>
      </c>
      <c r="I78" s="837" t="s">
        <v>284</v>
      </c>
      <c r="J78" s="802" t="str">
        <f>IFERROR(IF(P79=3,"●","〇"),"〇")</f>
        <v>〇</v>
      </c>
      <c r="K78" s="808" t="s">
        <v>284</v>
      </c>
      <c r="L78" s="1203"/>
      <c r="M78" s="813"/>
      <c r="N78" s="797"/>
      <c r="O78" s="814"/>
      <c r="P78" s="814"/>
      <c r="Q78" s="796"/>
      <c r="R78" s="796"/>
      <c r="S78" s="797"/>
      <c r="T78" s="797"/>
      <c r="U78" s="797"/>
      <c r="V78" s="797"/>
    </row>
    <row r="79" spans="1:24" s="791" customFormat="1" ht="21.95" customHeight="1" x14ac:dyDescent="0.15">
      <c r="A79" s="1195"/>
      <c r="B79" s="1197"/>
      <c r="C79" s="1197"/>
      <c r="D79" s="1197"/>
      <c r="E79" s="1197"/>
      <c r="F79" s="1199"/>
      <c r="G79" s="1200"/>
      <c r="H79" s="809" t="str">
        <f>IFERROR(IF(O79=4,"●","〇"),"〇")</f>
        <v>〇</v>
      </c>
      <c r="I79" s="839" t="s">
        <v>283</v>
      </c>
      <c r="J79" s="809" t="str">
        <f>IFERROR(IF(P79=4,"●","〇"),"〇")</f>
        <v>〇</v>
      </c>
      <c r="K79" s="816" t="s">
        <v>283</v>
      </c>
      <c r="L79" s="1203"/>
      <c r="M79" s="813"/>
      <c r="N79" s="797"/>
      <c r="O79" s="814" t="e">
        <f>IF(VLOOKUP(計1!$AR$3,計画書!$B$14:$EX$259,S79)="",0,IF(VLOOKUP(計1!$AR$3,計画書!$B$14:$EX$259,S79)="設定済",1,IF(VLOOKUP(計1!$AR$3,計画書!$B$14:$EX$259,S79)="取組予定有",2,IF(VLOOKUP(計1!$AR$3,計画書!$B$14:$EX$259,S79)="取組予定無",3,4))))</f>
        <v>#N/A</v>
      </c>
      <c r="P79" s="814" t="e">
        <f>IF(VLOOKUP(計1!$AR$3,計画書!$B$14:$EX$259,T79)="",0,IF(VLOOKUP(計1!$AR$3,計画書!$B$14:$EX$259,T79)="実施済",1,IF(VLOOKUP(計1!$AR$3,計画書!$B$14:$EX$259,T79)="取組予定有",2,IF(VLOOKUP(計1!$AR$3,計画書!$B$14:$EX$259,T79)="取組予定無",3,4))))</f>
        <v>#N/A</v>
      </c>
      <c r="Q79" s="796" t="str">
        <f>IFERROR(CHOOSE(O79,$O$4,$O$5,$O$6,$O$7),"")</f>
        <v/>
      </c>
      <c r="R79" s="796" t="str">
        <f>IFERROR(CHOOSE(P79,$P$4,$P$5,$P$6,$P$7),"")</f>
        <v/>
      </c>
      <c r="S79" s="797">
        <f>T75+2</f>
        <v>145</v>
      </c>
      <c r="T79" s="797">
        <f>S79+1</f>
        <v>146</v>
      </c>
      <c r="U79" s="797">
        <f>T79+1</f>
        <v>147</v>
      </c>
      <c r="V79" s="797"/>
      <c r="W79" s="791" t="str">
        <f>IFERROR(CHOOSE(U79,#REF!,#REF!,#REF!,#REF!),"")</f>
        <v/>
      </c>
      <c r="X79" s="791" t="str">
        <f>IFERROR(CHOOSE(V79,#REF!,#REF!,#REF!,#REF!),"")</f>
        <v/>
      </c>
    </row>
    <row r="80" spans="1:24" s="791" customFormat="1" ht="21.95" customHeight="1" x14ac:dyDescent="0.15">
      <c r="A80" s="1205">
        <v>17</v>
      </c>
      <c r="B80" s="1207" t="s">
        <v>325</v>
      </c>
      <c r="C80" s="1207"/>
      <c r="D80" s="1207"/>
      <c r="E80" s="1207"/>
      <c r="F80" s="1209" t="s">
        <v>326</v>
      </c>
      <c r="G80" s="1210"/>
      <c r="H80" s="802" t="str">
        <f>IFERROR(IF(O83=1,"●","〇"),"〇")</f>
        <v>〇</v>
      </c>
      <c r="I80" s="840" t="s">
        <v>276</v>
      </c>
      <c r="J80" s="802" t="str">
        <f>IFERROR(IF(P83=1,"●","〇"),"〇")</f>
        <v>〇</v>
      </c>
      <c r="K80" s="819" t="s">
        <v>277</v>
      </c>
      <c r="L80" s="1213" t="str">
        <f>IF(計1!$AR$3="","",IF(VLOOKUP(計1!$AR$3,計画書!$B$14:$EX$259,U83)="","",VLOOKUP(計1!$AR$3,計画書!$B$14:$EX$259,U83)))</f>
        <v/>
      </c>
      <c r="M80" s="813"/>
      <c r="N80" s="797"/>
      <c r="O80" s="814"/>
      <c r="P80" s="814"/>
      <c r="Q80" s="796"/>
      <c r="R80" s="796"/>
      <c r="S80" s="797"/>
      <c r="T80" s="797"/>
      <c r="U80" s="797"/>
      <c r="V80" s="797"/>
    </row>
    <row r="81" spans="1:24" s="791" customFormat="1" ht="21.95" customHeight="1" x14ac:dyDescent="0.15">
      <c r="A81" s="1195"/>
      <c r="B81" s="1197"/>
      <c r="C81" s="1197"/>
      <c r="D81" s="1197"/>
      <c r="E81" s="1197"/>
      <c r="F81" s="1199"/>
      <c r="G81" s="1200"/>
      <c r="H81" s="802" t="str">
        <f>IFERROR(IF(O83=2,"●","〇"),"〇")</f>
        <v>〇</v>
      </c>
      <c r="I81" s="837" t="s">
        <v>280</v>
      </c>
      <c r="J81" s="802" t="str">
        <f>IFERROR(IF(P83=2,"●","〇"),"〇")</f>
        <v>〇</v>
      </c>
      <c r="K81" s="808" t="s">
        <v>280</v>
      </c>
      <c r="L81" s="1203"/>
      <c r="M81" s="813"/>
      <c r="N81" s="797"/>
      <c r="O81" s="814"/>
      <c r="P81" s="814"/>
      <c r="Q81" s="796"/>
      <c r="R81" s="796"/>
      <c r="S81" s="797"/>
      <c r="T81" s="797"/>
      <c r="U81" s="797"/>
      <c r="V81" s="797"/>
    </row>
    <row r="82" spans="1:24" s="791" customFormat="1" ht="21.95" customHeight="1" x14ac:dyDescent="0.15">
      <c r="A82" s="1195"/>
      <c r="B82" s="1197"/>
      <c r="C82" s="1197"/>
      <c r="D82" s="1197"/>
      <c r="E82" s="1197"/>
      <c r="F82" s="1199"/>
      <c r="G82" s="1200"/>
      <c r="H82" s="802" t="str">
        <f>IFERROR(IF(O83=3,"●","〇"),"〇")</f>
        <v>〇</v>
      </c>
      <c r="I82" s="837" t="s">
        <v>284</v>
      </c>
      <c r="J82" s="802" t="str">
        <f>IFERROR(IF(P83=3,"●","〇"),"〇")</f>
        <v>〇</v>
      </c>
      <c r="K82" s="808" t="s">
        <v>284</v>
      </c>
      <c r="L82" s="1203"/>
      <c r="M82" s="813"/>
      <c r="N82" s="797"/>
      <c r="O82" s="814"/>
      <c r="P82" s="814"/>
      <c r="Q82" s="796"/>
      <c r="R82" s="796"/>
      <c r="S82" s="797"/>
      <c r="T82" s="797"/>
      <c r="U82" s="797"/>
      <c r="V82" s="797"/>
    </row>
    <row r="83" spans="1:24" s="791" customFormat="1" ht="21.95" customHeight="1" x14ac:dyDescent="0.15">
      <c r="A83" s="1206"/>
      <c r="B83" s="1208"/>
      <c r="C83" s="1208"/>
      <c r="D83" s="1208"/>
      <c r="E83" s="1208"/>
      <c r="F83" s="1211"/>
      <c r="G83" s="1212"/>
      <c r="H83" s="809" t="str">
        <f>IFERROR(IF(O83=4,"●","〇"),"〇")</f>
        <v>〇</v>
      </c>
      <c r="I83" s="842" t="s">
        <v>283</v>
      </c>
      <c r="J83" s="809" t="str">
        <f>IFERROR(IF(P83=4,"●","〇"),"〇")</f>
        <v>〇</v>
      </c>
      <c r="K83" s="812" t="s">
        <v>283</v>
      </c>
      <c r="L83" s="1214"/>
      <c r="M83" s="813"/>
      <c r="N83" s="797"/>
      <c r="O83" s="814" t="e">
        <f>IF(VLOOKUP(計1!$AR$3,計画書!$B$14:$EX$259,S83)="",0,IF(VLOOKUP(計1!$AR$3,計画書!$B$14:$EX$259,S83)="設定済",1,IF(VLOOKUP(計1!$AR$3,計画書!$B$14:$EX$259,S83)="取組予定有",2,IF(VLOOKUP(計1!$AR$3,計画書!$B$14:$EX$259,S83)="取組予定無",3,4))))</f>
        <v>#N/A</v>
      </c>
      <c r="P83" s="814" t="e">
        <f>IF(VLOOKUP(計1!$AR$3,計画書!$B$14:$EX$259,T83)="",0,IF(VLOOKUP(計1!$AR$3,計画書!$B$14:$EX$259,T83)="実施済",1,IF(VLOOKUP(計1!$AR$3,計画書!$B$14:$EX$259,T83)="取組予定有",2,IF(VLOOKUP(計1!$AR$3,計画書!$B$14:$EX$259,T83)="取組予定無",3,4))))</f>
        <v>#N/A</v>
      </c>
      <c r="Q83" s="796" t="str">
        <f>IFERROR(CHOOSE(O83,$O$4,$O$5,$O$6,$O$7),"")</f>
        <v/>
      </c>
      <c r="R83" s="796" t="str">
        <f>IFERROR(CHOOSE(P83,$P$4,$P$5,$P$6,$P$7),"")</f>
        <v/>
      </c>
      <c r="S83" s="797">
        <f>T79+2</f>
        <v>148</v>
      </c>
      <c r="T83" s="797">
        <f>S83+1</f>
        <v>149</v>
      </c>
      <c r="U83" s="797">
        <f>T83+1</f>
        <v>150</v>
      </c>
      <c r="V83" s="797"/>
      <c r="W83" s="791" t="str">
        <f>IFERROR(CHOOSE(U83,#REF!,#REF!,#REF!,#REF!),"")</f>
        <v/>
      </c>
      <c r="X83" s="791" t="str">
        <f>IFERROR(CHOOSE(V83,#REF!,#REF!,#REF!,#REF!),"")</f>
        <v/>
      </c>
    </row>
    <row r="84" spans="1:24" s="791" customFormat="1" ht="21.95" customHeight="1" x14ac:dyDescent="0.15">
      <c r="A84" s="1195">
        <v>18</v>
      </c>
      <c r="B84" s="1197" t="s">
        <v>327</v>
      </c>
      <c r="C84" s="1197"/>
      <c r="D84" s="1197"/>
      <c r="E84" s="1197"/>
      <c r="F84" s="1199" t="s">
        <v>328</v>
      </c>
      <c r="G84" s="1200"/>
      <c r="H84" s="802" t="str">
        <f>IFERROR(IF(O87=1,"●","〇"),"〇")</f>
        <v>〇</v>
      </c>
      <c r="I84" s="837" t="s">
        <v>276</v>
      </c>
      <c r="J84" s="841" t="str">
        <f>IFERROR(IF(P87=1,"●","〇"),"〇")</f>
        <v>〇</v>
      </c>
      <c r="K84" s="808" t="s">
        <v>277</v>
      </c>
      <c r="L84" s="1203" t="str">
        <f>IF(計1!$AR$3="","",IF(VLOOKUP(計1!$AR$3,計画書!$B$14:$EX$259,U87)="","",VLOOKUP(計1!$AR$3,計画書!$B$14:$EX$259,U87)))</f>
        <v/>
      </c>
      <c r="M84" s="813"/>
      <c r="N84" s="797"/>
      <c r="O84" s="814"/>
      <c r="P84" s="814"/>
      <c r="Q84" s="796"/>
      <c r="R84" s="796"/>
      <c r="S84" s="797"/>
      <c r="T84" s="797"/>
      <c r="U84" s="797"/>
      <c r="V84" s="797"/>
    </row>
    <row r="85" spans="1:24" s="791" customFormat="1" ht="21.95" customHeight="1" x14ac:dyDescent="0.15">
      <c r="A85" s="1195"/>
      <c r="B85" s="1197"/>
      <c r="C85" s="1197"/>
      <c r="D85" s="1197"/>
      <c r="E85" s="1197"/>
      <c r="F85" s="1199"/>
      <c r="G85" s="1200"/>
      <c r="H85" s="802" t="str">
        <f>IFERROR(IF(O87=2,"●","〇"),"〇")</f>
        <v>〇</v>
      </c>
      <c r="I85" s="837" t="s">
        <v>280</v>
      </c>
      <c r="J85" s="802" t="str">
        <f>IFERROR(IF(P87=2,"●","〇"),"〇")</f>
        <v>〇</v>
      </c>
      <c r="K85" s="808" t="s">
        <v>280</v>
      </c>
      <c r="L85" s="1203"/>
      <c r="M85" s="813"/>
      <c r="N85" s="797"/>
      <c r="O85" s="814"/>
      <c r="P85" s="814"/>
      <c r="Q85" s="796"/>
      <c r="R85" s="796"/>
      <c r="S85" s="797"/>
      <c r="T85" s="797"/>
      <c r="U85" s="797"/>
      <c r="V85" s="797"/>
    </row>
    <row r="86" spans="1:24" s="791" customFormat="1" ht="21.95" customHeight="1" x14ac:dyDescent="0.15">
      <c r="A86" s="1195"/>
      <c r="B86" s="1197"/>
      <c r="C86" s="1197"/>
      <c r="D86" s="1197"/>
      <c r="E86" s="1197"/>
      <c r="F86" s="1199"/>
      <c r="G86" s="1200"/>
      <c r="H86" s="802" t="str">
        <f>IFERROR(IF(O87=3,"●","〇"),"〇")</f>
        <v>〇</v>
      </c>
      <c r="I86" s="837" t="s">
        <v>284</v>
      </c>
      <c r="J86" s="802" t="str">
        <f>IFERROR(IF(P87=3,"●","〇"),"〇")</f>
        <v>〇</v>
      </c>
      <c r="K86" s="808" t="s">
        <v>284</v>
      </c>
      <c r="L86" s="1203"/>
      <c r="M86" s="813"/>
      <c r="N86" s="797"/>
      <c r="O86" s="814"/>
      <c r="P86" s="814"/>
      <c r="Q86" s="796"/>
      <c r="R86" s="796"/>
      <c r="S86" s="797"/>
      <c r="T86" s="797"/>
      <c r="U86" s="797"/>
      <c r="V86" s="797"/>
    </row>
    <row r="87" spans="1:24" s="791" customFormat="1" ht="21.95" customHeight="1" x14ac:dyDescent="0.15">
      <c r="A87" s="1196"/>
      <c r="B87" s="1198"/>
      <c r="C87" s="1198"/>
      <c r="D87" s="1198"/>
      <c r="E87" s="1198"/>
      <c r="F87" s="1201"/>
      <c r="G87" s="1202"/>
      <c r="H87" s="820" t="str">
        <f>IFERROR(IF(O87=4,"●","〇"),"〇")</f>
        <v>〇</v>
      </c>
      <c r="I87" s="843" t="s">
        <v>283</v>
      </c>
      <c r="J87" s="820" t="str">
        <f>IFERROR(IF(P87=4,"●","〇"),"〇")</f>
        <v>〇</v>
      </c>
      <c r="K87" s="822" t="s">
        <v>283</v>
      </c>
      <c r="L87" s="1204"/>
      <c r="M87" s="813"/>
      <c r="N87" s="797"/>
      <c r="O87" s="814" t="e">
        <f>IF(VLOOKUP(計1!$AR$3,計画書!$B$14:$EX$259,S87)="",0,IF(VLOOKUP(計1!$AR$3,計画書!$B$14:$EX$259,S87)="設定済",1,IF(VLOOKUP(計1!$AR$3,計画書!$B$14:$EX$259,S87)="取組予定有",2,IF(VLOOKUP(計1!$AR$3,計画書!$B$14:$EX$259,S87)="取組予定無",3,4))))</f>
        <v>#N/A</v>
      </c>
      <c r="P87" s="814" t="e">
        <f>IF(VLOOKUP(計1!$AR$3,計画書!$B$14:$EX$259,T87)="",0,IF(VLOOKUP(計1!$AR$3,計画書!$B$14:$EX$259,T87)="実施済",1,IF(VLOOKUP(計1!$AR$3,計画書!$B$14:$EX$259,T87)="取組予定有",2,IF(VLOOKUP(計1!$AR$3,計画書!$B$14:$EX$259,T87)="取組予定無",3,4))))</f>
        <v>#N/A</v>
      </c>
      <c r="Q87" s="796" t="str">
        <f>IFERROR(CHOOSE(O87,$O$4,$O$5,$O$6,$O$7),"")</f>
        <v/>
      </c>
      <c r="R87" s="796" t="str">
        <f>IFERROR(CHOOSE(P87,$P$4,$P$5,$P$6,$P$7),"")</f>
        <v/>
      </c>
      <c r="S87" s="797">
        <f>T83+2</f>
        <v>151</v>
      </c>
      <c r="T87" s="797">
        <f>S87+1</f>
        <v>152</v>
      </c>
      <c r="U87" s="797">
        <f>T87+1</f>
        <v>153</v>
      </c>
      <c r="V87" s="797"/>
      <c r="W87" s="791" t="str">
        <f>IFERROR(CHOOSE(U87,#REF!,#REF!,#REF!,#REF!),"")</f>
        <v/>
      </c>
      <c r="X87" s="791" t="str">
        <f>IFERROR(CHOOSE(V87,#REF!,#REF!,#REF!,#REF!),"")</f>
        <v/>
      </c>
    </row>
    <row r="88" spans="1:24" s="798" customFormat="1" ht="18" customHeight="1" x14ac:dyDescent="0.15">
      <c r="A88" s="844"/>
      <c r="B88" s="845"/>
      <c r="C88" s="846"/>
      <c r="D88" s="846"/>
      <c r="E88" s="846"/>
      <c r="F88" s="847"/>
      <c r="G88" s="847"/>
      <c r="H88" s="848"/>
      <c r="I88" s="848"/>
      <c r="J88" s="849"/>
      <c r="K88" s="849"/>
      <c r="L88" s="850"/>
      <c r="M88" s="813"/>
      <c r="N88" s="795"/>
      <c r="O88" s="796"/>
      <c r="P88" s="796"/>
      <c r="Q88" s="796" t="str">
        <f>IFERROR(CHOOSE(O88,#REF!,#REF!,#REF!,#REF!),"")</f>
        <v/>
      </c>
      <c r="R88" s="796" t="str">
        <f>IFERROR(CHOOSE(P88,#REF!,#REF!,#REF!,#REF!),"")</f>
        <v/>
      </c>
      <c r="S88" s="797" t="str">
        <f>IFERROR(CHOOSE(Q88,#REF!,#REF!,#REF!,#REF!),"")</f>
        <v/>
      </c>
      <c r="T88" s="797" t="str">
        <f>IFERROR(CHOOSE(R88,#REF!,#REF!,#REF!,#REF!),"")</f>
        <v/>
      </c>
      <c r="U88" s="797" t="str">
        <f>IFERROR(CHOOSE(S88,#REF!,#REF!,#REF!,#REF!),"")</f>
        <v/>
      </c>
      <c r="V88" s="797" t="str">
        <f>IFERROR(CHOOSE(T88,#REF!,#REF!,#REF!,#REF!),"")</f>
        <v/>
      </c>
      <c r="W88" s="791" t="str">
        <f>IFERROR(CHOOSE(U88,#REF!,#REF!,#REF!,#REF!),"")</f>
        <v/>
      </c>
      <c r="X88" s="791" t="str">
        <f>IFERROR(CHOOSE(V88,#REF!,#REF!,#REF!,#REF!),"")</f>
        <v/>
      </c>
    </row>
    <row r="89" spans="1:24" s="791" customFormat="1" ht="39.950000000000003" customHeight="1" x14ac:dyDescent="0.15">
      <c r="A89" s="787"/>
      <c r="B89" s="787"/>
      <c r="C89" s="851"/>
      <c r="D89" s="851"/>
      <c r="E89" s="787"/>
      <c r="F89" s="787"/>
      <c r="G89" s="787"/>
      <c r="H89" s="852"/>
      <c r="I89" s="852"/>
      <c r="J89" s="852"/>
      <c r="K89" s="852"/>
      <c r="L89" s="788"/>
      <c r="M89" s="813"/>
      <c r="N89" s="797"/>
      <c r="O89" s="796"/>
      <c r="P89" s="796"/>
      <c r="Q89" s="796"/>
      <c r="R89" s="796"/>
      <c r="S89" s="797"/>
      <c r="T89" s="797"/>
      <c r="U89" s="797"/>
      <c r="V89" s="797"/>
    </row>
    <row r="90" spans="1:24" s="791" customFormat="1" ht="39.950000000000003" customHeight="1" x14ac:dyDescent="0.15">
      <c r="A90" s="787"/>
      <c r="B90" s="787"/>
      <c r="C90" s="851"/>
      <c r="D90" s="851"/>
      <c r="E90" s="787"/>
      <c r="F90" s="787"/>
      <c r="G90" s="787"/>
      <c r="H90" s="852"/>
      <c r="I90" s="852"/>
      <c r="J90" s="852"/>
      <c r="K90" s="852"/>
      <c r="L90" s="788"/>
      <c r="M90" s="813"/>
      <c r="N90" s="797"/>
      <c r="O90" s="796"/>
      <c r="P90" s="796"/>
      <c r="Q90" s="796"/>
      <c r="R90" s="796"/>
      <c r="S90" s="797"/>
      <c r="T90" s="797"/>
      <c r="U90" s="797"/>
      <c r="V90" s="797"/>
    </row>
    <row r="91" spans="1:24" s="798" customFormat="1" ht="39.950000000000003" customHeight="1" x14ac:dyDescent="0.15">
      <c r="A91" s="787"/>
      <c r="B91" s="787"/>
      <c r="C91" s="851"/>
      <c r="D91" s="851"/>
      <c r="E91" s="787"/>
      <c r="F91" s="787"/>
      <c r="G91" s="787"/>
      <c r="H91" s="852"/>
      <c r="I91" s="852"/>
      <c r="J91" s="852"/>
      <c r="K91" s="852"/>
      <c r="L91" s="788"/>
      <c r="M91" s="813"/>
      <c r="N91" s="797"/>
      <c r="O91" s="796"/>
      <c r="P91" s="796"/>
      <c r="Q91" s="796"/>
      <c r="R91" s="796"/>
      <c r="S91" s="797"/>
      <c r="T91" s="797"/>
      <c r="U91" s="797"/>
      <c r="V91" s="797"/>
      <c r="W91" s="791"/>
      <c r="X91" s="791"/>
    </row>
    <row r="92" spans="1:24" s="798" customFormat="1" ht="39.950000000000003" customHeight="1" x14ac:dyDescent="0.15">
      <c r="A92" s="787"/>
      <c r="B92" s="787"/>
      <c r="C92" s="851"/>
      <c r="D92" s="851"/>
      <c r="E92" s="787"/>
      <c r="F92" s="787"/>
      <c r="G92" s="787"/>
      <c r="H92" s="852"/>
      <c r="I92" s="852"/>
      <c r="J92" s="852"/>
      <c r="K92" s="852"/>
      <c r="L92" s="788"/>
      <c r="M92" s="813"/>
      <c r="N92" s="797"/>
      <c r="O92" s="796"/>
      <c r="P92" s="796"/>
      <c r="Q92" s="796"/>
      <c r="R92" s="796"/>
      <c r="S92" s="797"/>
      <c r="T92" s="797"/>
      <c r="U92" s="797"/>
      <c r="V92" s="797"/>
      <c r="W92" s="791"/>
      <c r="X92" s="791"/>
    </row>
    <row r="93" spans="1:24" s="798" customFormat="1" ht="39.950000000000003" customHeight="1" x14ac:dyDescent="0.15">
      <c r="A93" s="787"/>
      <c r="B93" s="787"/>
      <c r="C93" s="851"/>
      <c r="D93" s="851"/>
      <c r="E93" s="787"/>
      <c r="F93" s="787"/>
      <c r="G93" s="787"/>
      <c r="H93" s="852"/>
      <c r="I93" s="852"/>
      <c r="J93" s="852"/>
      <c r="K93" s="852"/>
      <c r="L93" s="788"/>
      <c r="M93" s="806"/>
      <c r="N93" s="797"/>
      <c r="O93" s="796"/>
      <c r="P93" s="796"/>
      <c r="Q93" s="796"/>
      <c r="R93" s="796"/>
      <c r="S93" s="797"/>
      <c r="T93" s="797"/>
      <c r="U93" s="797"/>
      <c r="V93" s="797"/>
      <c r="W93" s="791"/>
      <c r="X93" s="791"/>
    </row>
    <row r="94" spans="1:24" s="798" customFormat="1" ht="39.950000000000003" customHeight="1" x14ac:dyDescent="0.15">
      <c r="A94" s="787"/>
      <c r="B94" s="787"/>
      <c r="C94" s="851"/>
      <c r="D94" s="851"/>
      <c r="E94" s="787"/>
      <c r="F94" s="787"/>
      <c r="G94" s="787"/>
      <c r="H94" s="852"/>
      <c r="I94" s="852"/>
      <c r="J94" s="852"/>
      <c r="K94" s="852"/>
      <c r="L94" s="788"/>
      <c r="M94" s="813"/>
      <c r="N94" s="797"/>
      <c r="O94" s="796"/>
      <c r="P94" s="796"/>
      <c r="Q94" s="796"/>
      <c r="R94" s="796"/>
      <c r="S94" s="797"/>
      <c r="T94" s="797"/>
      <c r="U94" s="797"/>
      <c r="V94" s="797"/>
      <c r="W94" s="791"/>
      <c r="X94" s="791"/>
    </row>
    <row r="95" spans="1:24" s="798" customFormat="1" ht="39.950000000000003" customHeight="1" x14ac:dyDescent="0.15">
      <c r="A95" s="787"/>
      <c r="B95" s="787"/>
      <c r="C95" s="851"/>
      <c r="D95" s="851"/>
      <c r="E95" s="787"/>
      <c r="F95" s="787"/>
      <c r="G95" s="787"/>
      <c r="H95" s="852"/>
      <c r="I95" s="852"/>
      <c r="J95" s="852"/>
      <c r="K95" s="852"/>
      <c r="L95" s="788"/>
      <c r="M95" s="813"/>
      <c r="N95" s="797"/>
      <c r="O95" s="796"/>
      <c r="P95" s="796"/>
      <c r="Q95" s="796"/>
      <c r="R95" s="796"/>
      <c r="S95" s="797"/>
      <c r="T95" s="797"/>
      <c r="U95" s="797"/>
      <c r="V95" s="797"/>
      <c r="W95" s="791"/>
      <c r="X95" s="791"/>
    </row>
    <row r="96" spans="1:24" s="798" customFormat="1" ht="39.950000000000003" customHeight="1" x14ac:dyDescent="0.15">
      <c r="A96" s="787"/>
      <c r="B96" s="787"/>
      <c r="C96" s="851"/>
      <c r="D96" s="851"/>
      <c r="E96" s="787"/>
      <c r="F96" s="787"/>
      <c r="G96" s="787"/>
      <c r="H96" s="852"/>
      <c r="I96" s="852"/>
      <c r="J96" s="852"/>
      <c r="K96" s="852"/>
      <c r="L96" s="788"/>
      <c r="M96" s="813"/>
      <c r="N96" s="797"/>
      <c r="O96" s="796"/>
      <c r="P96" s="796"/>
      <c r="Q96" s="796"/>
      <c r="R96" s="796"/>
      <c r="S96" s="797"/>
      <c r="T96" s="797"/>
      <c r="U96" s="797"/>
      <c r="V96" s="797"/>
      <c r="W96" s="791"/>
      <c r="X96" s="791"/>
    </row>
    <row r="97" spans="1:24" s="798" customFormat="1" ht="39.950000000000003" customHeight="1" x14ac:dyDescent="0.15">
      <c r="A97" s="787"/>
      <c r="B97" s="787"/>
      <c r="C97" s="851"/>
      <c r="D97" s="851"/>
      <c r="E97" s="787"/>
      <c r="F97" s="787"/>
      <c r="G97" s="787"/>
      <c r="H97" s="852"/>
      <c r="I97" s="852"/>
      <c r="J97" s="852"/>
      <c r="K97" s="852"/>
      <c r="L97" s="788"/>
      <c r="M97" s="813"/>
      <c r="N97" s="797"/>
      <c r="O97" s="796"/>
      <c r="P97" s="796"/>
      <c r="Q97" s="796"/>
      <c r="R97" s="796"/>
      <c r="S97" s="797"/>
      <c r="T97" s="797"/>
      <c r="U97" s="797"/>
      <c r="V97" s="797"/>
      <c r="W97" s="791"/>
      <c r="X97" s="791"/>
    </row>
    <row r="98" spans="1:24" s="798" customFormat="1" ht="39.950000000000003" customHeight="1" x14ac:dyDescent="0.15">
      <c r="A98" s="787"/>
      <c r="B98" s="787"/>
      <c r="C98" s="851"/>
      <c r="D98" s="851"/>
      <c r="E98" s="787"/>
      <c r="F98" s="787"/>
      <c r="G98" s="787"/>
      <c r="H98" s="852"/>
      <c r="I98" s="852"/>
      <c r="J98" s="852"/>
      <c r="K98" s="852"/>
      <c r="L98" s="788"/>
      <c r="M98" s="813"/>
      <c r="N98" s="797"/>
      <c r="O98" s="796"/>
      <c r="P98" s="796"/>
      <c r="Q98" s="796"/>
      <c r="R98" s="796"/>
      <c r="S98" s="797"/>
      <c r="T98" s="797"/>
      <c r="U98" s="797"/>
      <c r="V98" s="797"/>
      <c r="W98" s="791"/>
      <c r="X98" s="791"/>
    </row>
    <row r="99" spans="1:24" s="798" customFormat="1" ht="39.950000000000003" customHeight="1" x14ac:dyDescent="0.15">
      <c r="A99" s="787"/>
      <c r="B99" s="787"/>
      <c r="C99" s="851"/>
      <c r="D99" s="851"/>
      <c r="E99" s="787"/>
      <c r="F99" s="787"/>
      <c r="G99" s="787"/>
      <c r="H99" s="852"/>
      <c r="I99" s="852"/>
      <c r="J99" s="852"/>
      <c r="K99" s="852"/>
      <c r="L99" s="788"/>
      <c r="M99" s="813"/>
      <c r="N99" s="797"/>
      <c r="O99" s="796"/>
      <c r="P99" s="796"/>
      <c r="Q99" s="796"/>
      <c r="R99" s="796"/>
      <c r="S99" s="797"/>
      <c r="T99" s="797"/>
      <c r="U99" s="797"/>
      <c r="V99" s="797"/>
      <c r="W99" s="791"/>
      <c r="X99" s="791"/>
    </row>
    <row r="100" spans="1:24" ht="39.950000000000003" customHeight="1" x14ac:dyDescent="0.15">
      <c r="A100" s="787"/>
      <c r="B100" s="851"/>
      <c r="C100" s="851"/>
      <c r="D100" s="851"/>
      <c r="E100" s="787"/>
      <c r="F100" s="787"/>
      <c r="G100" s="787"/>
      <c r="H100" s="852"/>
      <c r="I100" s="852"/>
      <c r="J100" s="852"/>
      <c r="K100" s="852"/>
      <c r="L100" s="788"/>
      <c r="M100" s="806"/>
      <c r="N100" s="787"/>
      <c r="O100" s="788"/>
      <c r="P100" s="788"/>
      <c r="Q100" s="788"/>
      <c r="R100" s="788"/>
      <c r="S100" s="787"/>
      <c r="T100" s="787"/>
      <c r="U100" s="787"/>
      <c r="V100" s="787"/>
    </row>
    <row r="101" spans="1:24" s="798" customFormat="1" ht="39.950000000000003" customHeight="1" x14ac:dyDescent="0.15">
      <c r="A101" s="784"/>
      <c r="B101" s="783"/>
      <c r="C101" s="783"/>
      <c r="D101" s="783"/>
      <c r="E101" s="784"/>
      <c r="F101" s="784"/>
      <c r="G101" s="784"/>
      <c r="H101" s="785"/>
      <c r="I101" s="785"/>
      <c r="J101" s="785"/>
      <c r="K101" s="785"/>
      <c r="L101" s="786"/>
      <c r="M101" s="853"/>
      <c r="O101" s="828"/>
      <c r="P101" s="828"/>
      <c r="Q101" s="828"/>
      <c r="R101" s="828"/>
      <c r="S101" s="791"/>
      <c r="T101" s="791"/>
      <c r="U101" s="791"/>
      <c r="V101" s="791"/>
      <c r="W101" s="791"/>
      <c r="X101" s="791"/>
    </row>
    <row r="102" spans="1:24" s="798" customFormat="1" ht="39.950000000000003" customHeight="1" x14ac:dyDescent="0.15">
      <c r="A102" s="784"/>
      <c r="B102" s="783"/>
      <c r="C102" s="783"/>
      <c r="D102" s="783"/>
      <c r="E102" s="784"/>
      <c r="F102" s="784"/>
      <c r="G102" s="784"/>
      <c r="H102" s="785"/>
      <c r="I102" s="785"/>
      <c r="J102" s="785"/>
      <c r="K102" s="785"/>
      <c r="L102" s="786"/>
      <c r="M102" s="853"/>
      <c r="N102" s="828"/>
      <c r="O102" s="828"/>
      <c r="P102" s="828"/>
      <c r="Q102" s="828"/>
      <c r="R102" s="828"/>
      <c r="S102" s="791"/>
      <c r="T102" s="791"/>
      <c r="U102" s="791"/>
      <c r="V102" s="791"/>
      <c r="W102" s="791"/>
      <c r="X102" s="791"/>
    </row>
    <row r="103" spans="1:24" s="791" customFormat="1" ht="110.25" customHeight="1" x14ac:dyDescent="0.15">
      <c r="A103" s="784"/>
      <c r="B103" s="783"/>
      <c r="C103" s="783"/>
      <c r="D103" s="783"/>
      <c r="E103" s="784"/>
      <c r="F103" s="784"/>
      <c r="G103" s="784"/>
      <c r="H103" s="785"/>
      <c r="I103" s="785"/>
      <c r="J103" s="785"/>
      <c r="K103" s="785"/>
      <c r="L103" s="786"/>
      <c r="M103" s="853"/>
      <c r="O103" s="828"/>
      <c r="P103" s="828"/>
      <c r="Q103" s="828"/>
      <c r="R103" s="828"/>
    </row>
    <row r="104" spans="1:24" s="798" customFormat="1" ht="39.950000000000003" customHeight="1" x14ac:dyDescent="0.15">
      <c r="A104" s="784"/>
      <c r="B104" s="783"/>
      <c r="C104" s="783"/>
      <c r="D104" s="783"/>
      <c r="E104" s="784"/>
      <c r="F104" s="784"/>
      <c r="G104" s="784"/>
      <c r="H104" s="785"/>
      <c r="I104" s="785"/>
      <c r="J104" s="785"/>
      <c r="K104" s="785"/>
      <c r="L104" s="786"/>
      <c r="M104" s="853"/>
      <c r="N104" s="791"/>
      <c r="O104" s="828"/>
      <c r="P104" s="828"/>
      <c r="Q104" s="828"/>
      <c r="R104" s="828"/>
      <c r="S104" s="791"/>
      <c r="T104" s="791"/>
      <c r="U104" s="791"/>
      <c r="V104" s="791"/>
      <c r="W104" s="791"/>
      <c r="X104" s="791"/>
    </row>
    <row r="105" spans="1:24" s="798" customFormat="1" ht="39.950000000000003" customHeight="1" x14ac:dyDescent="0.15">
      <c r="A105" s="784"/>
      <c r="B105" s="783"/>
      <c r="C105" s="783"/>
      <c r="D105" s="783"/>
      <c r="E105" s="784"/>
      <c r="F105" s="784"/>
      <c r="G105" s="784"/>
      <c r="H105" s="785"/>
      <c r="I105" s="785"/>
      <c r="J105" s="785"/>
      <c r="K105" s="785"/>
      <c r="L105" s="786"/>
      <c r="M105" s="853"/>
      <c r="N105" s="791"/>
      <c r="O105" s="828"/>
      <c r="P105" s="828"/>
      <c r="Q105" s="828"/>
      <c r="R105" s="828"/>
      <c r="S105" s="791"/>
      <c r="T105" s="791"/>
      <c r="U105" s="791"/>
      <c r="V105" s="791"/>
      <c r="W105" s="791"/>
      <c r="X105" s="791"/>
    </row>
    <row r="106" spans="1:24" s="798" customFormat="1" ht="39.950000000000003" customHeight="1" x14ac:dyDescent="0.15">
      <c r="A106" s="784"/>
      <c r="B106" s="783"/>
      <c r="C106" s="783"/>
      <c r="D106" s="783"/>
      <c r="E106" s="784"/>
      <c r="F106" s="784"/>
      <c r="G106" s="784"/>
      <c r="H106" s="785"/>
      <c r="I106" s="785"/>
      <c r="J106" s="785"/>
      <c r="K106" s="785"/>
      <c r="L106" s="786"/>
      <c r="M106" s="853"/>
      <c r="N106" s="791"/>
      <c r="O106" s="828"/>
      <c r="P106" s="828"/>
      <c r="Q106" s="828"/>
      <c r="R106" s="828"/>
      <c r="S106" s="791"/>
      <c r="T106" s="791"/>
      <c r="U106" s="791"/>
      <c r="V106" s="791"/>
      <c r="W106" s="791"/>
      <c r="X106" s="791"/>
    </row>
    <row r="107" spans="1:24" ht="39.950000000000003" customHeight="1" x14ac:dyDescent="0.15"/>
    <row r="108" spans="1:24" ht="39.950000000000003" customHeight="1" x14ac:dyDescent="0.15"/>
    <row r="109" spans="1:24" ht="39.950000000000003" customHeight="1" x14ac:dyDescent="0.15"/>
    <row r="110" spans="1:24" ht="39.950000000000003" customHeight="1" x14ac:dyDescent="0.15"/>
    <row r="111" spans="1:24" ht="39.950000000000003" customHeight="1" x14ac:dyDescent="0.15"/>
    <row r="112" spans="1:24" ht="39.950000000000003" customHeight="1" x14ac:dyDescent="0.15"/>
    <row r="113" spans="2:12" ht="39.950000000000003" customHeight="1" x14ac:dyDescent="0.15">
      <c r="B113" s="784"/>
      <c r="C113" s="784"/>
      <c r="D113" s="784"/>
    </row>
    <row r="114" spans="2:12" ht="39.950000000000003" customHeight="1" x14ac:dyDescent="0.15">
      <c r="B114" s="784"/>
      <c r="C114" s="784"/>
      <c r="D114" s="784"/>
    </row>
    <row r="115" spans="2:12" ht="39.950000000000003" customHeight="1" x14ac:dyDescent="0.15">
      <c r="B115" s="784"/>
      <c r="C115" s="784"/>
      <c r="D115" s="784"/>
    </row>
    <row r="116" spans="2:12" ht="39.950000000000003" customHeight="1" x14ac:dyDescent="0.15">
      <c r="B116" s="784"/>
      <c r="C116" s="784"/>
      <c r="D116" s="784"/>
    </row>
    <row r="117" spans="2:12" ht="39.950000000000003" customHeight="1" x14ac:dyDescent="0.15">
      <c r="B117" s="784"/>
      <c r="C117" s="784"/>
      <c r="D117" s="784"/>
      <c r="L117" s="836"/>
    </row>
    <row r="118" spans="2:12" ht="39.950000000000003" customHeight="1" x14ac:dyDescent="0.15">
      <c r="B118" s="784"/>
      <c r="C118" s="784"/>
      <c r="D118" s="784"/>
    </row>
    <row r="119" spans="2:12" ht="39.950000000000003" customHeight="1" x14ac:dyDescent="0.15">
      <c r="B119" s="784"/>
      <c r="C119" s="784"/>
      <c r="D119" s="784"/>
    </row>
    <row r="120" spans="2:12" ht="39.950000000000003" customHeight="1" x14ac:dyDescent="0.15">
      <c r="B120" s="784"/>
      <c r="C120" s="784"/>
      <c r="D120" s="784"/>
      <c r="L120" s="836"/>
    </row>
    <row r="121" spans="2:12" ht="39.950000000000003" customHeight="1" x14ac:dyDescent="0.15">
      <c r="B121" s="784"/>
      <c r="C121" s="784"/>
      <c r="D121" s="784"/>
    </row>
    <row r="122" spans="2:12" ht="39.950000000000003" customHeight="1" x14ac:dyDescent="0.15">
      <c r="B122" s="784"/>
      <c r="C122" s="784"/>
      <c r="D122" s="784"/>
    </row>
    <row r="123" spans="2:12" ht="39.950000000000003" customHeight="1" x14ac:dyDescent="0.15">
      <c r="B123" s="784"/>
      <c r="C123" s="784"/>
      <c r="D123" s="784"/>
    </row>
    <row r="124" spans="2:12" ht="39.950000000000003" customHeight="1" x14ac:dyDescent="0.15">
      <c r="B124" s="784"/>
      <c r="C124" s="784"/>
      <c r="D124" s="784"/>
    </row>
    <row r="125" spans="2:12" ht="39.950000000000003" customHeight="1" x14ac:dyDescent="0.15">
      <c r="B125" s="784"/>
      <c r="C125" s="784"/>
      <c r="D125" s="784"/>
    </row>
    <row r="126" spans="2:12" ht="39.950000000000003" customHeight="1" x14ac:dyDescent="0.15">
      <c r="B126" s="784"/>
      <c r="C126" s="784"/>
      <c r="D126" s="784"/>
    </row>
    <row r="127" spans="2:12" ht="39.950000000000003" customHeight="1" x14ac:dyDescent="0.15">
      <c r="B127" s="784"/>
      <c r="C127" s="784"/>
      <c r="D127" s="784"/>
    </row>
    <row r="128" spans="2:12" ht="39.950000000000003" customHeight="1" x14ac:dyDescent="0.15">
      <c r="B128" s="784"/>
      <c r="C128" s="784"/>
      <c r="D128" s="784"/>
    </row>
    <row r="129" spans="2:12" ht="39.950000000000003" customHeight="1" x14ac:dyDescent="0.15">
      <c r="B129" s="784"/>
      <c r="C129" s="784"/>
      <c r="D129" s="784"/>
      <c r="H129" s="854"/>
      <c r="I129" s="854"/>
      <c r="J129" s="854"/>
      <c r="K129" s="854"/>
      <c r="L129" s="784"/>
    </row>
    <row r="130" spans="2:12" ht="39.950000000000003" customHeight="1" x14ac:dyDescent="0.15">
      <c r="B130" s="784"/>
      <c r="C130" s="784"/>
      <c r="D130" s="784"/>
      <c r="H130" s="854"/>
      <c r="I130" s="854"/>
      <c r="J130" s="854"/>
      <c r="K130" s="854"/>
      <c r="L130" s="784"/>
    </row>
    <row r="131" spans="2:12" ht="39.950000000000003" customHeight="1" x14ac:dyDescent="0.15">
      <c r="B131" s="784"/>
      <c r="C131" s="784"/>
      <c r="D131" s="784"/>
      <c r="H131" s="854"/>
      <c r="I131" s="854"/>
      <c r="J131" s="854"/>
      <c r="K131" s="854"/>
      <c r="L131" s="784"/>
    </row>
    <row r="132" spans="2:12" ht="39.950000000000003" customHeight="1" x14ac:dyDescent="0.15">
      <c r="B132" s="784"/>
      <c r="C132" s="784"/>
      <c r="D132" s="784"/>
      <c r="H132" s="854"/>
      <c r="I132" s="854"/>
      <c r="J132" s="854"/>
      <c r="K132" s="854"/>
      <c r="L132" s="784"/>
    </row>
    <row r="133" spans="2:12" ht="39.950000000000003" customHeight="1" x14ac:dyDescent="0.15">
      <c r="B133" s="784"/>
      <c r="C133" s="784"/>
      <c r="D133" s="784"/>
      <c r="H133" s="854"/>
      <c r="I133" s="854"/>
      <c r="J133" s="854"/>
      <c r="K133" s="854"/>
      <c r="L133" s="784"/>
    </row>
    <row r="134" spans="2:12" ht="39.950000000000003" customHeight="1" x14ac:dyDescent="0.15">
      <c r="B134" s="784"/>
      <c r="C134" s="784"/>
      <c r="D134" s="784"/>
      <c r="H134" s="854"/>
      <c r="I134" s="854"/>
      <c r="J134" s="854"/>
      <c r="K134" s="854"/>
      <c r="L134" s="784"/>
    </row>
    <row r="135" spans="2:12" ht="39.950000000000003" customHeight="1" x14ac:dyDescent="0.15">
      <c r="B135" s="784"/>
      <c r="C135" s="784"/>
      <c r="D135" s="784"/>
      <c r="H135" s="854"/>
      <c r="I135" s="854"/>
      <c r="J135" s="854"/>
      <c r="K135" s="854"/>
      <c r="L135" s="784"/>
    </row>
    <row r="136" spans="2:12" ht="39.950000000000003" customHeight="1" x14ac:dyDescent="0.15">
      <c r="B136" s="784"/>
      <c r="C136" s="784"/>
      <c r="D136" s="784"/>
      <c r="H136" s="854"/>
      <c r="I136" s="854"/>
      <c r="J136" s="854"/>
      <c r="K136" s="854"/>
      <c r="L136" s="784"/>
    </row>
    <row r="137" spans="2:12" ht="39.950000000000003" customHeight="1" x14ac:dyDescent="0.15">
      <c r="B137" s="784"/>
      <c r="C137" s="784"/>
      <c r="D137" s="784"/>
      <c r="H137" s="854"/>
      <c r="I137" s="854"/>
      <c r="J137" s="854"/>
      <c r="K137" s="854"/>
      <c r="L137" s="784"/>
    </row>
    <row r="138" spans="2:12" ht="39.950000000000003" customHeight="1" x14ac:dyDescent="0.15">
      <c r="B138" s="784"/>
      <c r="C138" s="784"/>
      <c r="D138" s="784"/>
      <c r="H138" s="854"/>
      <c r="I138" s="854"/>
      <c r="J138" s="854"/>
      <c r="K138" s="854"/>
      <c r="L138" s="784"/>
    </row>
    <row r="139" spans="2:12" ht="39.950000000000003" customHeight="1" x14ac:dyDescent="0.15">
      <c r="B139" s="784"/>
      <c r="C139" s="784"/>
      <c r="D139" s="784"/>
      <c r="H139" s="854"/>
      <c r="I139" s="854"/>
      <c r="J139" s="854"/>
      <c r="K139" s="854"/>
      <c r="L139" s="784"/>
    </row>
    <row r="140" spans="2:12" ht="39.950000000000003" customHeight="1" x14ac:dyDescent="0.15">
      <c r="B140" s="784"/>
      <c r="C140" s="784"/>
      <c r="D140" s="784"/>
      <c r="H140" s="854"/>
      <c r="I140" s="854"/>
      <c r="J140" s="854"/>
      <c r="K140" s="854"/>
      <c r="L140" s="784"/>
    </row>
    <row r="141" spans="2:12" ht="39.950000000000003" customHeight="1" x14ac:dyDescent="0.15">
      <c r="B141" s="784"/>
      <c r="C141" s="784"/>
      <c r="D141" s="784"/>
      <c r="H141" s="854"/>
      <c r="I141" s="854"/>
      <c r="J141" s="854"/>
      <c r="K141" s="854"/>
      <c r="L141" s="784"/>
    </row>
    <row r="142" spans="2:12" ht="39.950000000000003" customHeight="1" x14ac:dyDescent="0.15">
      <c r="B142" s="784"/>
      <c r="C142" s="784"/>
      <c r="D142" s="784"/>
      <c r="H142" s="854"/>
      <c r="I142" s="854"/>
      <c r="J142" s="854"/>
      <c r="K142" s="854"/>
      <c r="L142" s="784"/>
    </row>
    <row r="143" spans="2:12" ht="39.950000000000003" customHeight="1" x14ac:dyDescent="0.15">
      <c r="B143" s="784"/>
      <c r="C143" s="784"/>
      <c r="D143" s="784"/>
      <c r="H143" s="854"/>
      <c r="I143" s="854"/>
      <c r="J143" s="854"/>
      <c r="K143" s="854"/>
      <c r="L143" s="784"/>
    </row>
    <row r="144" spans="2:12" ht="39.950000000000003" customHeight="1" x14ac:dyDescent="0.15">
      <c r="B144" s="784"/>
      <c r="C144" s="784"/>
      <c r="D144" s="784"/>
      <c r="H144" s="854"/>
      <c r="I144" s="854"/>
      <c r="J144" s="854"/>
      <c r="K144" s="854"/>
      <c r="L144" s="784"/>
    </row>
    <row r="145" spans="2:12" ht="39.950000000000003" customHeight="1" x14ac:dyDescent="0.15">
      <c r="B145" s="784"/>
      <c r="C145" s="784"/>
      <c r="D145" s="784"/>
      <c r="H145" s="854"/>
      <c r="I145" s="854"/>
      <c r="J145" s="854"/>
      <c r="K145" s="854"/>
      <c r="L145" s="784"/>
    </row>
    <row r="146" spans="2:12" x14ac:dyDescent="0.15">
      <c r="B146" s="784"/>
      <c r="C146" s="784"/>
      <c r="D146" s="784"/>
      <c r="H146" s="854"/>
      <c r="I146" s="854"/>
      <c r="J146" s="854"/>
      <c r="K146" s="854"/>
      <c r="L146" s="784"/>
    </row>
    <row r="147" spans="2:12" x14ac:dyDescent="0.15">
      <c r="B147" s="784"/>
      <c r="C147" s="784"/>
      <c r="D147" s="784"/>
      <c r="H147" s="854"/>
      <c r="I147" s="854"/>
      <c r="J147" s="854"/>
      <c r="K147" s="854"/>
      <c r="L147" s="784"/>
    </row>
    <row r="148" spans="2:12" x14ac:dyDescent="0.15">
      <c r="B148" s="784"/>
      <c r="C148" s="784"/>
      <c r="D148" s="784"/>
      <c r="H148" s="854"/>
      <c r="I148" s="854"/>
      <c r="J148" s="854"/>
      <c r="K148" s="854"/>
      <c r="L148" s="784"/>
    </row>
    <row r="149" spans="2:12" x14ac:dyDescent="0.15">
      <c r="B149" s="784"/>
      <c r="C149" s="784"/>
      <c r="D149" s="784"/>
      <c r="H149" s="854"/>
      <c r="I149" s="854"/>
      <c r="J149" s="854"/>
      <c r="K149" s="854"/>
      <c r="L149" s="784"/>
    </row>
    <row r="150" spans="2:12" x14ac:dyDescent="0.15">
      <c r="B150" s="784"/>
      <c r="C150" s="784"/>
      <c r="D150" s="784"/>
      <c r="H150" s="854"/>
      <c r="I150" s="854"/>
      <c r="J150" s="854"/>
      <c r="K150" s="854"/>
      <c r="L150" s="784"/>
    </row>
    <row r="151" spans="2:12" x14ac:dyDescent="0.15">
      <c r="B151" s="784"/>
      <c r="C151" s="784"/>
      <c r="D151" s="784"/>
      <c r="H151" s="854"/>
      <c r="I151" s="854"/>
      <c r="J151" s="854"/>
      <c r="K151" s="854"/>
      <c r="L151" s="784"/>
    </row>
    <row r="152" spans="2:12" x14ac:dyDescent="0.15">
      <c r="B152" s="784"/>
      <c r="C152" s="784"/>
      <c r="D152" s="784"/>
      <c r="H152" s="854"/>
      <c r="I152" s="854"/>
      <c r="J152" s="854"/>
      <c r="K152" s="854"/>
      <c r="L152" s="784"/>
    </row>
  </sheetData>
  <sheetProtection algorithmName="SHA-512" hashValue="tMU5cy4Zb4RIIaOzeaTmVeVsfvcUzEFZPWk0lxgXNC1q/5oZVZokAazfnZgGobKQTwqCmehBPBd0IqRfaV0Ngw==" saltValue="zTlPj0oxrR+gCj1egD6obg==" spinCount="100000" sheet="1" formatCells="0"/>
  <mergeCells count="107">
    <mergeCell ref="M1:M5"/>
    <mergeCell ref="A4:E5"/>
    <mergeCell ref="F4:F5"/>
    <mergeCell ref="G4:G5"/>
    <mergeCell ref="H4:K4"/>
    <mergeCell ref="L4:L5"/>
    <mergeCell ref="H5:I5"/>
    <mergeCell ref="J5:K5"/>
    <mergeCell ref="A6:A9"/>
    <mergeCell ref="B6:E9"/>
    <mergeCell ref="F6:F9"/>
    <mergeCell ref="G6:G9"/>
    <mergeCell ref="L6:L9"/>
    <mergeCell ref="A10:A13"/>
    <mergeCell ref="B10:E13"/>
    <mergeCell ref="F10:F13"/>
    <mergeCell ref="G10:G13"/>
    <mergeCell ref="L10:L13"/>
    <mergeCell ref="A14:A17"/>
    <mergeCell ref="B14:E17"/>
    <mergeCell ref="F14:F17"/>
    <mergeCell ref="G14:G17"/>
    <mergeCell ref="L14:L17"/>
    <mergeCell ref="A18:A21"/>
    <mergeCell ref="B18:E21"/>
    <mergeCell ref="F18:F21"/>
    <mergeCell ref="G18:G21"/>
    <mergeCell ref="L18:L21"/>
    <mergeCell ref="A22:A25"/>
    <mergeCell ref="B22:E25"/>
    <mergeCell ref="F22:F25"/>
    <mergeCell ref="G22:G25"/>
    <mergeCell ref="L22:L25"/>
    <mergeCell ref="A26:A29"/>
    <mergeCell ref="B26:E29"/>
    <mergeCell ref="F26:F29"/>
    <mergeCell ref="G26:G29"/>
    <mergeCell ref="L26:L29"/>
    <mergeCell ref="A30:A33"/>
    <mergeCell ref="B30:E33"/>
    <mergeCell ref="F30:F33"/>
    <mergeCell ref="G30:G33"/>
    <mergeCell ref="L30:L33"/>
    <mergeCell ref="A34:A37"/>
    <mergeCell ref="B34:E37"/>
    <mergeCell ref="F34:F37"/>
    <mergeCell ref="G34:G37"/>
    <mergeCell ref="L34:L37"/>
    <mergeCell ref="A49:E50"/>
    <mergeCell ref="F49:F50"/>
    <mergeCell ref="G49:G50"/>
    <mergeCell ref="H49:K49"/>
    <mergeCell ref="L49:L50"/>
    <mergeCell ref="H50:I50"/>
    <mergeCell ref="J50:K50"/>
    <mergeCell ref="A38:A41"/>
    <mergeCell ref="B38:E41"/>
    <mergeCell ref="F38:F41"/>
    <mergeCell ref="G38:G41"/>
    <mergeCell ref="L38:L41"/>
    <mergeCell ref="A42:A45"/>
    <mergeCell ref="B42:E45"/>
    <mergeCell ref="F42:F45"/>
    <mergeCell ref="G42:G45"/>
    <mergeCell ref="L42:L45"/>
    <mergeCell ref="A59:A62"/>
    <mergeCell ref="B59:E62"/>
    <mergeCell ref="F59:F62"/>
    <mergeCell ref="G59:G62"/>
    <mergeCell ref="L59:L62"/>
    <mergeCell ref="A63:L63"/>
    <mergeCell ref="A51:A54"/>
    <mergeCell ref="B51:E54"/>
    <mergeCell ref="F51:F54"/>
    <mergeCell ref="G51:G54"/>
    <mergeCell ref="L51:L54"/>
    <mergeCell ref="A55:A58"/>
    <mergeCell ref="B55:E58"/>
    <mergeCell ref="F55:F58"/>
    <mergeCell ref="G55:G58"/>
    <mergeCell ref="L55:L58"/>
    <mergeCell ref="A68:A71"/>
    <mergeCell ref="B68:E71"/>
    <mergeCell ref="F68:G71"/>
    <mergeCell ref="L68:L71"/>
    <mergeCell ref="A72:A75"/>
    <mergeCell ref="B72:E75"/>
    <mergeCell ref="F72:G75"/>
    <mergeCell ref="L72:L75"/>
    <mergeCell ref="A66:E67"/>
    <mergeCell ref="F66:G67"/>
    <mergeCell ref="H66:K66"/>
    <mergeCell ref="L66:L67"/>
    <mergeCell ref="H67:I67"/>
    <mergeCell ref="J67:K67"/>
    <mergeCell ref="A84:A87"/>
    <mergeCell ref="B84:E87"/>
    <mergeCell ref="F84:G87"/>
    <mergeCell ref="L84:L87"/>
    <mergeCell ref="A76:A79"/>
    <mergeCell ref="B76:E79"/>
    <mergeCell ref="F76:G79"/>
    <mergeCell ref="L76:L79"/>
    <mergeCell ref="A80:A83"/>
    <mergeCell ref="B80:E83"/>
    <mergeCell ref="F80:G83"/>
    <mergeCell ref="L80:L83"/>
  </mergeCells>
  <phoneticPr fontId="7"/>
  <printOptions horizontalCentered="1"/>
  <pageMargins left="0.59055118110236227" right="0.59055118110236227" top="0.39370078740157483" bottom="0.59055118110236227" header="0.31496062992125984" footer="0.23622047244094491"/>
  <pageSetup paperSize="9" scale="87" orientation="portrait" r:id="rId1"/>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101" r:id="rId4" name="Group Box 5">
              <controlPr defaultSize="0" autoFill="0" autoPict="0">
                <anchor moveWithCells="1">
                  <from>
                    <xdr:col>7</xdr:col>
                    <xdr:colOff>19050</xdr:colOff>
                    <xdr:row>4</xdr:row>
                    <xdr:rowOff>285750</xdr:rowOff>
                  </from>
                  <to>
                    <xdr:col>8</xdr:col>
                    <xdr:colOff>685800</xdr:colOff>
                    <xdr:row>8</xdr:row>
                    <xdr:rowOff>266700</xdr:rowOff>
                  </to>
                </anchor>
              </controlPr>
            </control>
          </mc:Choice>
        </mc:AlternateContent>
        <mc:AlternateContent xmlns:mc="http://schemas.openxmlformats.org/markup-compatibility/2006">
          <mc:Choice Requires="x14">
            <control shapeId="4106" r:id="rId5" name="Group Box 10">
              <controlPr defaultSize="0" autoFill="0" autoPict="0">
                <anchor moveWithCells="1">
                  <from>
                    <xdr:col>9</xdr:col>
                    <xdr:colOff>19050</xdr:colOff>
                    <xdr:row>4</xdr:row>
                    <xdr:rowOff>285750</xdr:rowOff>
                  </from>
                  <to>
                    <xdr:col>10</xdr:col>
                    <xdr:colOff>685800</xdr:colOff>
                    <xdr:row>8</xdr:row>
                    <xdr:rowOff>266700</xdr:rowOff>
                  </to>
                </anchor>
              </controlPr>
            </control>
          </mc:Choice>
        </mc:AlternateContent>
        <mc:AlternateContent xmlns:mc="http://schemas.openxmlformats.org/markup-compatibility/2006">
          <mc:Choice Requires="x14">
            <control shapeId="4111" r:id="rId6" name="Group Box 15">
              <controlPr defaultSize="0" autoFill="0" autoPict="0">
                <anchor moveWithCells="1">
                  <from>
                    <xdr:col>7</xdr:col>
                    <xdr:colOff>19050</xdr:colOff>
                    <xdr:row>9</xdr:row>
                    <xdr:rowOff>0</xdr:rowOff>
                  </from>
                  <to>
                    <xdr:col>8</xdr:col>
                    <xdr:colOff>685800</xdr:colOff>
                    <xdr:row>12</xdr:row>
                    <xdr:rowOff>266700</xdr:rowOff>
                  </to>
                </anchor>
              </controlPr>
            </control>
          </mc:Choice>
        </mc:AlternateContent>
        <mc:AlternateContent xmlns:mc="http://schemas.openxmlformats.org/markup-compatibility/2006">
          <mc:Choice Requires="x14">
            <control shapeId="4116" r:id="rId7" name="Group Box 20">
              <controlPr defaultSize="0" autoFill="0" autoPict="0">
                <anchor moveWithCells="1">
                  <from>
                    <xdr:col>9</xdr:col>
                    <xdr:colOff>19050</xdr:colOff>
                    <xdr:row>9</xdr:row>
                    <xdr:rowOff>0</xdr:rowOff>
                  </from>
                  <to>
                    <xdr:col>10</xdr:col>
                    <xdr:colOff>685800</xdr:colOff>
                    <xdr:row>12</xdr:row>
                    <xdr:rowOff>266700</xdr:rowOff>
                  </to>
                </anchor>
              </controlPr>
            </control>
          </mc:Choice>
        </mc:AlternateContent>
        <mc:AlternateContent xmlns:mc="http://schemas.openxmlformats.org/markup-compatibility/2006">
          <mc:Choice Requires="x14">
            <control shapeId="4121" r:id="rId8" name="Group Box 25">
              <controlPr defaultSize="0" autoFill="0" autoPict="0">
                <anchor moveWithCells="1">
                  <from>
                    <xdr:col>7</xdr:col>
                    <xdr:colOff>19050</xdr:colOff>
                    <xdr:row>13</xdr:row>
                    <xdr:rowOff>0</xdr:rowOff>
                  </from>
                  <to>
                    <xdr:col>8</xdr:col>
                    <xdr:colOff>685800</xdr:colOff>
                    <xdr:row>16</xdr:row>
                    <xdr:rowOff>266700</xdr:rowOff>
                  </to>
                </anchor>
              </controlPr>
            </control>
          </mc:Choice>
        </mc:AlternateContent>
        <mc:AlternateContent xmlns:mc="http://schemas.openxmlformats.org/markup-compatibility/2006">
          <mc:Choice Requires="x14">
            <control shapeId="4130" r:id="rId9" name="Group Box 34">
              <controlPr defaultSize="0" autoFill="0" autoPict="0">
                <anchor moveWithCells="1">
                  <from>
                    <xdr:col>7</xdr:col>
                    <xdr:colOff>19050</xdr:colOff>
                    <xdr:row>17</xdr:row>
                    <xdr:rowOff>0</xdr:rowOff>
                  </from>
                  <to>
                    <xdr:col>8</xdr:col>
                    <xdr:colOff>685800</xdr:colOff>
                    <xdr:row>20</xdr:row>
                    <xdr:rowOff>266700</xdr:rowOff>
                  </to>
                </anchor>
              </controlPr>
            </control>
          </mc:Choice>
        </mc:AlternateContent>
        <mc:AlternateContent xmlns:mc="http://schemas.openxmlformats.org/markup-compatibility/2006">
          <mc:Choice Requires="x14">
            <control shapeId="4135" r:id="rId10" name="Group Box 39">
              <controlPr defaultSize="0" autoFill="0" autoPict="0">
                <anchor moveWithCells="1">
                  <from>
                    <xdr:col>9</xdr:col>
                    <xdr:colOff>19050</xdr:colOff>
                    <xdr:row>17</xdr:row>
                    <xdr:rowOff>0</xdr:rowOff>
                  </from>
                  <to>
                    <xdr:col>10</xdr:col>
                    <xdr:colOff>685800</xdr:colOff>
                    <xdr:row>20</xdr:row>
                    <xdr:rowOff>266700</xdr:rowOff>
                  </to>
                </anchor>
              </controlPr>
            </control>
          </mc:Choice>
        </mc:AlternateContent>
        <mc:AlternateContent xmlns:mc="http://schemas.openxmlformats.org/markup-compatibility/2006">
          <mc:Choice Requires="x14">
            <control shapeId="4136" r:id="rId11" name="Group Box 40">
              <controlPr defaultSize="0" autoFill="0" autoPict="0">
                <anchor moveWithCells="1">
                  <from>
                    <xdr:col>9</xdr:col>
                    <xdr:colOff>0</xdr:colOff>
                    <xdr:row>13</xdr:row>
                    <xdr:rowOff>19050</xdr:rowOff>
                  </from>
                  <to>
                    <xdr:col>10</xdr:col>
                    <xdr:colOff>666750</xdr:colOff>
                    <xdr:row>16</xdr:row>
                    <xdr:rowOff>238125</xdr:rowOff>
                  </to>
                </anchor>
              </controlPr>
            </control>
          </mc:Choice>
        </mc:AlternateContent>
        <mc:AlternateContent xmlns:mc="http://schemas.openxmlformats.org/markup-compatibility/2006">
          <mc:Choice Requires="x14">
            <control shapeId="4141" r:id="rId12" name="Group Box 45">
              <controlPr defaultSize="0" autoFill="0" autoPict="0">
                <anchor moveWithCells="1">
                  <from>
                    <xdr:col>7</xdr:col>
                    <xdr:colOff>19050</xdr:colOff>
                    <xdr:row>21</xdr:row>
                    <xdr:rowOff>0</xdr:rowOff>
                  </from>
                  <to>
                    <xdr:col>9</xdr:col>
                    <xdr:colOff>0</xdr:colOff>
                    <xdr:row>24</xdr:row>
                    <xdr:rowOff>266700</xdr:rowOff>
                  </to>
                </anchor>
              </controlPr>
            </control>
          </mc:Choice>
        </mc:AlternateContent>
        <mc:AlternateContent xmlns:mc="http://schemas.openxmlformats.org/markup-compatibility/2006">
          <mc:Choice Requires="x14">
            <control shapeId="4146" r:id="rId13" name="Group Box 50">
              <controlPr defaultSize="0" autoFill="0" autoPict="0">
                <anchor moveWithCells="1">
                  <from>
                    <xdr:col>9</xdr:col>
                    <xdr:colOff>19050</xdr:colOff>
                    <xdr:row>21</xdr:row>
                    <xdr:rowOff>0</xdr:rowOff>
                  </from>
                  <to>
                    <xdr:col>11</xdr:col>
                    <xdr:colOff>0</xdr:colOff>
                    <xdr:row>24</xdr:row>
                    <xdr:rowOff>266700</xdr:rowOff>
                  </to>
                </anchor>
              </controlPr>
            </control>
          </mc:Choice>
        </mc:AlternateContent>
        <mc:AlternateContent xmlns:mc="http://schemas.openxmlformats.org/markup-compatibility/2006">
          <mc:Choice Requires="x14">
            <control shapeId="4231" r:id="rId14" name="Group Box 135">
              <controlPr defaultSize="0" autoFill="0" autoPict="0">
                <anchor moveWithCells="1">
                  <from>
                    <xdr:col>7</xdr:col>
                    <xdr:colOff>19050</xdr:colOff>
                    <xdr:row>66</xdr:row>
                    <xdr:rowOff>285750</xdr:rowOff>
                  </from>
                  <to>
                    <xdr:col>8</xdr:col>
                    <xdr:colOff>685800</xdr:colOff>
                    <xdr:row>70</xdr:row>
                    <xdr:rowOff>266700</xdr:rowOff>
                  </to>
                </anchor>
              </controlPr>
            </control>
          </mc:Choice>
        </mc:AlternateContent>
        <mc:AlternateContent xmlns:mc="http://schemas.openxmlformats.org/markup-compatibility/2006">
          <mc:Choice Requires="x14">
            <control shapeId="4236" r:id="rId15" name="Group Box 140">
              <controlPr defaultSize="0" autoFill="0" autoPict="0">
                <anchor moveWithCells="1">
                  <from>
                    <xdr:col>9</xdr:col>
                    <xdr:colOff>19050</xdr:colOff>
                    <xdr:row>66</xdr:row>
                    <xdr:rowOff>285750</xdr:rowOff>
                  </from>
                  <to>
                    <xdr:col>10</xdr:col>
                    <xdr:colOff>685800</xdr:colOff>
                    <xdr:row>70</xdr:row>
                    <xdr:rowOff>266700</xdr:rowOff>
                  </to>
                </anchor>
              </controlPr>
            </control>
          </mc:Choice>
        </mc:AlternateContent>
        <mc:AlternateContent xmlns:mc="http://schemas.openxmlformats.org/markup-compatibility/2006">
          <mc:Choice Requires="x14">
            <control shapeId="4261" r:id="rId16" name="Group Box 165">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266" r:id="rId17" name="Group Box 170">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271" r:id="rId18" name="Group Box 175">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276" r:id="rId19" name="Group Box 180">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277" r:id="rId20" name="Group Box 181">
              <controlPr defaultSize="0" autoFill="0" autoPict="0">
                <anchor moveWithCells="1">
                  <from>
                    <xdr:col>7</xdr:col>
                    <xdr:colOff>0</xdr:colOff>
                    <xdr:row>5</xdr:row>
                    <xdr:rowOff>28575</xdr:rowOff>
                  </from>
                  <to>
                    <xdr:col>8</xdr:col>
                    <xdr:colOff>0</xdr:colOff>
                    <xdr:row>8</xdr:row>
                    <xdr:rowOff>266700</xdr:rowOff>
                  </to>
                </anchor>
              </controlPr>
            </control>
          </mc:Choice>
        </mc:AlternateContent>
        <mc:AlternateContent xmlns:mc="http://schemas.openxmlformats.org/markup-compatibility/2006">
          <mc:Choice Requires="x14">
            <control shapeId="4278" r:id="rId21" name="Group Box 182">
              <controlPr defaultSize="0" autoFill="0" autoPict="0">
                <anchor moveWithCells="1">
                  <from>
                    <xdr:col>7</xdr:col>
                    <xdr:colOff>9525</xdr:colOff>
                    <xdr:row>9</xdr:row>
                    <xdr:rowOff>28575</xdr:rowOff>
                  </from>
                  <to>
                    <xdr:col>8</xdr:col>
                    <xdr:colOff>9525</xdr:colOff>
                    <xdr:row>12</xdr:row>
                    <xdr:rowOff>247650</xdr:rowOff>
                  </to>
                </anchor>
              </controlPr>
            </control>
          </mc:Choice>
        </mc:AlternateContent>
        <mc:AlternateContent xmlns:mc="http://schemas.openxmlformats.org/markup-compatibility/2006">
          <mc:Choice Requires="x14">
            <control shapeId="4279" r:id="rId22" name="Group Box 183">
              <controlPr defaultSize="0" autoFill="0" autoPict="0">
                <anchor moveWithCells="1">
                  <from>
                    <xdr:col>7</xdr:col>
                    <xdr:colOff>9525</xdr:colOff>
                    <xdr:row>13</xdr:row>
                    <xdr:rowOff>28575</xdr:rowOff>
                  </from>
                  <to>
                    <xdr:col>8</xdr:col>
                    <xdr:colOff>9525</xdr:colOff>
                    <xdr:row>16</xdr:row>
                    <xdr:rowOff>266700</xdr:rowOff>
                  </to>
                </anchor>
              </controlPr>
            </control>
          </mc:Choice>
        </mc:AlternateContent>
        <mc:AlternateContent xmlns:mc="http://schemas.openxmlformats.org/markup-compatibility/2006">
          <mc:Choice Requires="x14">
            <control shapeId="4280" r:id="rId23" name="Group Box 184">
              <controlPr defaultSize="0" autoFill="0" autoPict="0">
                <anchor moveWithCells="1">
                  <from>
                    <xdr:col>7</xdr:col>
                    <xdr:colOff>28575</xdr:colOff>
                    <xdr:row>17</xdr:row>
                    <xdr:rowOff>28575</xdr:rowOff>
                  </from>
                  <to>
                    <xdr:col>8</xdr:col>
                    <xdr:colOff>28575</xdr:colOff>
                    <xdr:row>20</xdr:row>
                    <xdr:rowOff>247650</xdr:rowOff>
                  </to>
                </anchor>
              </controlPr>
            </control>
          </mc:Choice>
        </mc:AlternateContent>
        <mc:AlternateContent xmlns:mc="http://schemas.openxmlformats.org/markup-compatibility/2006">
          <mc:Choice Requires="x14">
            <control shapeId="4281" r:id="rId24" name="Group Box 185">
              <controlPr defaultSize="0" autoFill="0" autoPict="0">
                <anchor moveWithCells="1">
                  <from>
                    <xdr:col>7</xdr:col>
                    <xdr:colOff>9525</xdr:colOff>
                    <xdr:row>21</xdr:row>
                    <xdr:rowOff>28575</xdr:rowOff>
                  </from>
                  <to>
                    <xdr:col>8</xdr:col>
                    <xdr:colOff>9525</xdr:colOff>
                    <xdr:row>24</xdr:row>
                    <xdr:rowOff>266700</xdr:rowOff>
                  </to>
                </anchor>
              </controlPr>
            </control>
          </mc:Choice>
        </mc:AlternateContent>
        <mc:AlternateContent xmlns:mc="http://schemas.openxmlformats.org/markup-compatibility/2006">
          <mc:Choice Requires="x14">
            <control shapeId="4288" r:id="rId25" name="Group Box 192">
              <controlPr defaultSize="0" autoFill="0" autoPict="0">
                <anchor moveWithCells="1">
                  <from>
                    <xdr:col>9</xdr:col>
                    <xdr:colOff>0</xdr:colOff>
                    <xdr:row>5</xdr:row>
                    <xdr:rowOff>9525</xdr:rowOff>
                  </from>
                  <to>
                    <xdr:col>10</xdr:col>
                    <xdr:colOff>0</xdr:colOff>
                    <xdr:row>8</xdr:row>
                    <xdr:rowOff>266700</xdr:rowOff>
                  </to>
                </anchor>
              </controlPr>
            </control>
          </mc:Choice>
        </mc:AlternateContent>
        <mc:AlternateContent xmlns:mc="http://schemas.openxmlformats.org/markup-compatibility/2006">
          <mc:Choice Requires="x14">
            <control shapeId="4289" r:id="rId26" name="Group Box 193">
              <controlPr defaultSize="0" autoFill="0" autoPict="0">
                <anchor moveWithCells="1">
                  <from>
                    <xdr:col>8</xdr:col>
                    <xdr:colOff>723900</xdr:colOff>
                    <xdr:row>9</xdr:row>
                    <xdr:rowOff>9525</xdr:rowOff>
                  </from>
                  <to>
                    <xdr:col>9</xdr:col>
                    <xdr:colOff>266700</xdr:colOff>
                    <xdr:row>12</xdr:row>
                    <xdr:rowOff>266700</xdr:rowOff>
                  </to>
                </anchor>
              </controlPr>
            </control>
          </mc:Choice>
        </mc:AlternateContent>
        <mc:AlternateContent xmlns:mc="http://schemas.openxmlformats.org/markup-compatibility/2006">
          <mc:Choice Requires="x14">
            <control shapeId="4290" r:id="rId27" name="Group Box 194">
              <controlPr defaultSize="0" autoFill="0" autoPict="0">
                <anchor moveWithCells="1">
                  <from>
                    <xdr:col>9</xdr:col>
                    <xdr:colOff>9525</xdr:colOff>
                    <xdr:row>13</xdr:row>
                    <xdr:rowOff>9525</xdr:rowOff>
                  </from>
                  <to>
                    <xdr:col>10</xdr:col>
                    <xdr:colOff>9525</xdr:colOff>
                    <xdr:row>16</xdr:row>
                    <xdr:rowOff>266700</xdr:rowOff>
                  </to>
                </anchor>
              </controlPr>
            </control>
          </mc:Choice>
        </mc:AlternateContent>
        <mc:AlternateContent xmlns:mc="http://schemas.openxmlformats.org/markup-compatibility/2006">
          <mc:Choice Requires="x14">
            <control shapeId="4291" r:id="rId28" name="Group Box 195">
              <controlPr defaultSize="0" autoFill="0" autoPict="0">
                <anchor moveWithCells="1">
                  <from>
                    <xdr:col>9</xdr:col>
                    <xdr:colOff>0</xdr:colOff>
                    <xdr:row>17</xdr:row>
                    <xdr:rowOff>9525</xdr:rowOff>
                  </from>
                  <to>
                    <xdr:col>10</xdr:col>
                    <xdr:colOff>0</xdr:colOff>
                    <xdr:row>20</xdr:row>
                    <xdr:rowOff>266700</xdr:rowOff>
                  </to>
                </anchor>
              </controlPr>
            </control>
          </mc:Choice>
        </mc:AlternateContent>
        <mc:AlternateContent xmlns:mc="http://schemas.openxmlformats.org/markup-compatibility/2006">
          <mc:Choice Requires="x14">
            <control shapeId="4292" r:id="rId29" name="Group Box 196">
              <controlPr defaultSize="0" autoFill="0" autoPict="0">
                <anchor moveWithCells="1">
                  <from>
                    <xdr:col>9</xdr:col>
                    <xdr:colOff>9525</xdr:colOff>
                    <xdr:row>21</xdr:row>
                    <xdr:rowOff>9525</xdr:rowOff>
                  </from>
                  <to>
                    <xdr:col>10</xdr:col>
                    <xdr:colOff>9525</xdr:colOff>
                    <xdr:row>24</xdr:row>
                    <xdr:rowOff>266700</xdr:rowOff>
                  </to>
                </anchor>
              </controlPr>
            </control>
          </mc:Choice>
        </mc:AlternateContent>
        <mc:AlternateContent xmlns:mc="http://schemas.openxmlformats.org/markup-compatibility/2006">
          <mc:Choice Requires="x14">
            <control shapeId="4306" r:id="rId30" name="Group Box 210">
              <controlPr defaultSize="0" autoFill="0" autoPict="0">
                <anchor moveWithCells="1">
                  <from>
                    <xdr:col>7</xdr:col>
                    <xdr:colOff>28575</xdr:colOff>
                    <xdr:row>79</xdr:row>
                    <xdr:rowOff>28575</xdr:rowOff>
                  </from>
                  <to>
                    <xdr:col>8</xdr:col>
                    <xdr:colOff>28575</xdr:colOff>
                    <xdr:row>82</xdr:row>
                    <xdr:rowOff>228600</xdr:rowOff>
                  </to>
                </anchor>
              </controlPr>
            </control>
          </mc:Choice>
        </mc:AlternateContent>
        <mc:AlternateContent xmlns:mc="http://schemas.openxmlformats.org/markup-compatibility/2006">
          <mc:Choice Requires="x14">
            <control shapeId="4307" r:id="rId31" name="Group Box 211">
              <controlPr defaultSize="0" autoFill="0" autoPict="0">
                <anchor moveWithCells="1">
                  <from>
                    <xdr:col>7</xdr:col>
                    <xdr:colOff>28575</xdr:colOff>
                    <xdr:row>83</xdr:row>
                    <xdr:rowOff>28575</xdr:rowOff>
                  </from>
                  <to>
                    <xdr:col>8</xdr:col>
                    <xdr:colOff>28575</xdr:colOff>
                    <xdr:row>86</xdr:row>
                    <xdr:rowOff>228600</xdr:rowOff>
                  </to>
                </anchor>
              </controlPr>
            </control>
          </mc:Choice>
        </mc:AlternateContent>
        <mc:AlternateContent xmlns:mc="http://schemas.openxmlformats.org/markup-compatibility/2006">
          <mc:Choice Requires="x14">
            <control shapeId="4308" r:id="rId32" name="Group Box 212">
              <controlPr defaultSize="0" autoFill="0" autoPict="0">
                <anchor moveWithCells="1">
                  <from>
                    <xdr:col>7</xdr:col>
                    <xdr:colOff>28575</xdr:colOff>
                    <xdr:row>67</xdr:row>
                    <xdr:rowOff>9525</xdr:rowOff>
                  </from>
                  <to>
                    <xdr:col>8</xdr:col>
                    <xdr:colOff>28575</xdr:colOff>
                    <xdr:row>70</xdr:row>
                    <xdr:rowOff>247650</xdr:rowOff>
                  </to>
                </anchor>
              </controlPr>
            </control>
          </mc:Choice>
        </mc:AlternateContent>
        <mc:AlternateContent xmlns:mc="http://schemas.openxmlformats.org/markup-compatibility/2006">
          <mc:Choice Requires="x14">
            <control shapeId="4311" r:id="rId33" name="Group Box 215">
              <controlPr defaultSize="0" autoFill="0" autoPict="0">
                <anchor moveWithCells="1">
                  <from>
                    <xdr:col>9</xdr:col>
                    <xdr:colOff>0</xdr:colOff>
                    <xdr:row>79</xdr:row>
                    <xdr:rowOff>0</xdr:rowOff>
                  </from>
                  <to>
                    <xdr:col>10</xdr:col>
                    <xdr:colOff>0</xdr:colOff>
                    <xdr:row>82</xdr:row>
                    <xdr:rowOff>247650</xdr:rowOff>
                  </to>
                </anchor>
              </controlPr>
            </control>
          </mc:Choice>
        </mc:AlternateContent>
        <mc:AlternateContent xmlns:mc="http://schemas.openxmlformats.org/markup-compatibility/2006">
          <mc:Choice Requires="x14">
            <control shapeId="4312" r:id="rId34" name="Group Box 216">
              <controlPr defaultSize="0" autoFill="0" autoPict="0">
                <anchor moveWithCells="1">
                  <from>
                    <xdr:col>9</xdr:col>
                    <xdr:colOff>9525</xdr:colOff>
                    <xdr:row>83</xdr:row>
                    <xdr:rowOff>0</xdr:rowOff>
                  </from>
                  <to>
                    <xdr:col>10</xdr:col>
                    <xdr:colOff>9525</xdr:colOff>
                    <xdr:row>86</xdr:row>
                    <xdr:rowOff>247650</xdr:rowOff>
                  </to>
                </anchor>
              </controlPr>
            </control>
          </mc:Choice>
        </mc:AlternateContent>
        <mc:AlternateContent xmlns:mc="http://schemas.openxmlformats.org/markup-compatibility/2006">
          <mc:Choice Requires="x14">
            <control shapeId="4313" r:id="rId35" name="Group Box 217">
              <controlPr defaultSize="0" autoFill="0" autoPict="0">
                <anchor moveWithCells="1">
                  <from>
                    <xdr:col>9</xdr:col>
                    <xdr:colOff>28575</xdr:colOff>
                    <xdr:row>67</xdr:row>
                    <xdr:rowOff>0</xdr:rowOff>
                  </from>
                  <to>
                    <xdr:col>10</xdr:col>
                    <xdr:colOff>28575</xdr:colOff>
                    <xdr:row>70</xdr:row>
                    <xdr:rowOff>247650</xdr:rowOff>
                  </to>
                </anchor>
              </controlPr>
            </control>
          </mc:Choice>
        </mc:AlternateContent>
        <mc:AlternateContent xmlns:mc="http://schemas.openxmlformats.org/markup-compatibility/2006">
          <mc:Choice Requires="x14">
            <control shapeId="4151" r:id="rId36" name="Group Box 55">
              <controlPr defaultSize="0" autoFill="0" autoPict="0">
                <anchor moveWithCells="1">
                  <from>
                    <xdr:col>7</xdr:col>
                    <xdr:colOff>19050</xdr:colOff>
                    <xdr:row>25</xdr:row>
                    <xdr:rowOff>0</xdr:rowOff>
                  </from>
                  <to>
                    <xdr:col>8</xdr:col>
                    <xdr:colOff>685800</xdr:colOff>
                    <xdr:row>28</xdr:row>
                    <xdr:rowOff>266700</xdr:rowOff>
                  </to>
                </anchor>
              </controlPr>
            </control>
          </mc:Choice>
        </mc:AlternateContent>
        <mc:AlternateContent xmlns:mc="http://schemas.openxmlformats.org/markup-compatibility/2006">
          <mc:Choice Requires="x14">
            <control shapeId="4282" r:id="rId37" name="Group Box 186">
              <controlPr defaultSize="0" autoFill="0" autoPict="0">
                <anchor moveWithCells="1">
                  <from>
                    <xdr:col>7</xdr:col>
                    <xdr:colOff>28575</xdr:colOff>
                    <xdr:row>25</xdr:row>
                    <xdr:rowOff>28575</xdr:rowOff>
                  </from>
                  <to>
                    <xdr:col>8</xdr:col>
                    <xdr:colOff>28575</xdr:colOff>
                    <xdr:row>28</xdr:row>
                    <xdr:rowOff>247650</xdr:rowOff>
                  </to>
                </anchor>
              </controlPr>
            </control>
          </mc:Choice>
        </mc:AlternateContent>
        <mc:AlternateContent xmlns:mc="http://schemas.openxmlformats.org/markup-compatibility/2006">
          <mc:Choice Requires="x14">
            <control shapeId="4156" r:id="rId38" name="Group Box 60">
              <controlPr defaultSize="0" autoFill="0" autoPict="0">
                <anchor moveWithCells="1">
                  <from>
                    <xdr:col>9</xdr:col>
                    <xdr:colOff>19050</xdr:colOff>
                    <xdr:row>25</xdr:row>
                    <xdr:rowOff>0</xdr:rowOff>
                  </from>
                  <to>
                    <xdr:col>10</xdr:col>
                    <xdr:colOff>685800</xdr:colOff>
                    <xdr:row>28</xdr:row>
                    <xdr:rowOff>266700</xdr:rowOff>
                  </to>
                </anchor>
              </controlPr>
            </control>
          </mc:Choice>
        </mc:AlternateContent>
        <mc:AlternateContent xmlns:mc="http://schemas.openxmlformats.org/markup-compatibility/2006">
          <mc:Choice Requires="x14">
            <control shapeId="4293" r:id="rId39" name="Group Box 197">
              <controlPr defaultSize="0" autoFill="0" autoPict="0">
                <anchor moveWithCells="1">
                  <from>
                    <xdr:col>9</xdr:col>
                    <xdr:colOff>0</xdr:colOff>
                    <xdr:row>25</xdr:row>
                    <xdr:rowOff>9525</xdr:rowOff>
                  </from>
                  <to>
                    <xdr:col>10</xdr:col>
                    <xdr:colOff>0</xdr:colOff>
                    <xdr:row>28</xdr:row>
                    <xdr:rowOff>266700</xdr:rowOff>
                  </to>
                </anchor>
              </controlPr>
            </control>
          </mc:Choice>
        </mc:AlternateContent>
        <mc:AlternateContent xmlns:mc="http://schemas.openxmlformats.org/markup-compatibility/2006">
          <mc:Choice Requires="x14">
            <control shapeId="4166" r:id="rId40" name="Group Box 70">
              <controlPr defaultSize="0" autoFill="0" autoPict="0">
                <anchor moveWithCells="1">
                  <from>
                    <xdr:col>9</xdr:col>
                    <xdr:colOff>19050</xdr:colOff>
                    <xdr:row>29</xdr:row>
                    <xdr:rowOff>0</xdr:rowOff>
                  </from>
                  <to>
                    <xdr:col>10</xdr:col>
                    <xdr:colOff>685800</xdr:colOff>
                    <xdr:row>32</xdr:row>
                    <xdr:rowOff>266700</xdr:rowOff>
                  </to>
                </anchor>
              </controlPr>
            </control>
          </mc:Choice>
        </mc:AlternateContent>
        <mc:AlternateContent xmlns:mc="http://schemas.openxmlformats.org/markup-compatibility/2006">
          <mc:Choice Requires="x14">
            <control shapeId="4294" r:id="rId41" name="Group Box 198">
              <controlPr defaultSize="0" autoFill="0" autoPict="0">
                <anchor moveWithCells="1">
                  <from>
                    <xdr:col>9</xdr:col>
                    <xdr:colOff>9525</xdr:colOff>
                    <xdr:row>29</xdr:row>
                    <xdr:rowOff>28575</xdr:rowOff>
                  </from>
                  <to>
                    <xdr:col>10</xdr:col>
                    <xdr:colOff>9525</xdr:colOff>
                    <xdr:row>32</xdr:row>
                    <xdr:rowOff>266700</xdr:rowOff>
                  </to>
                </anchor>
              </controlPr>
            </control>
          </mc:Choice>
        </mc:AlternateContent>
        <mc:AlternateContent xmlns:mc="http://schemas.openxmlformats.org/markup-compatibility/2006">
          <mc:Choice Requires="x14">
            <control shapeId="4316" r:id="rId42" name="Group Box 220">
              <controlPr defaultSize="0" autoFill="0" autoPict="0">
                <anchor moveWithCells="1">
                  <from>
                    <xdr:col>9</xdr:col>
                    <xdr:colOff>19050</xdr:colOff>
                    <xdr:row>29</xdr:row>
                    <xdr:rowOff>0</xdr:rowOff>
                  </from>
                  <to>
                    <xdr:col>10</xdr:col>
                    <xdr:colOff>685800</xdr:colOff>
                    <xdr:row>32</xdr:row>
                    <xdr:rowOff>266700</xdr:rowOff>
                  </to>
                </anchor>
              </controlPr>
            </control>
          </mc:Choice>
        </mc:AlternateContent>
        <mc:AlternateContent xmlns:mc="http://schemas.openxmlformats.org/markup-compatibility/2006">
          <mc:Choice Requires="x14">
            <control shapeId="4317" r:id="rId43" name="Group Box 221">
              <controlPr defaultSize="0" autoFill="0" autoPict="0">
                <anchor moveWithCells="1">
                  <from>
                    <xdr:col>9</xdr:col>
                    <xdr:colOff>0</xdr:colOff>
                    <xdr:row>29</xdr:row>
                    <xdr:rowOff>9525</xdr:rowOff>
                  </from>
                  <to>
                    <xdr:col>10</xdr:col>
                    <xdr:colOff>0</xdr:colOff>
                    <xdr:row>32</xdr:row>
                    <xdr:rowOff>266700</xdr:rowOff>
                  </to>
                </anchor>
              </controlPr>
            </control>
          </mc:Choice>
        </mc:AlternateContent>
        <mc:AlternateContent xmlns:mc="http://schemas.openxmlformats.org/markup-compatibility/2006">
          <mc:Choice Requires="x14">
            <control shapeId="4176" r:id="rId44" name="Group Box 80">
              <controlPr defaultSize="0" autoFill="0" autoPict="0">
                <anchor moveWithCells="1">
                  <from>
                    <xdr:col>9</xdr:col>
                    <xdr:colOff>19050</xdr:colOff>
                    <xdr:row>33</xdr:row>
                    <xdr:rowOff>0</xdr:rowOff>
                  </from>
                  <to>
                    <xdr:col>10</xdr:col>
                    <xdr:colOff>685800</xdr:colOff>
                    <xdr:row>36</xdr:row>
                    <xdr:rowOff>266700</xdr:rowOff>
                  </to>
                </anchor>
              </controlPr>
            </control>
          </mc:Choice>
        </mc:AlternateContent>
        <mc:AlternateContent xmlns:mc="http://schemas.openxmlformats.org/markup-compatibility/2006">
          <mc:Choice Requires="x14">
            <control shapeId="4295" r:id="rId45" name="Group Box 199">
              <controlPr defaultSize="0" autoFill="0" autoPict="0">
                <anchor moveWithCells="1">
                  <from>
                    <xdr:col>9</xdr:col>
                    <xdr:colOff>0</xdr:colOff>
                    <xdr:row>33</xdr:row>
                    <xdr:rowOff>28575</xdr:rowOff>
                  </from>
                  <to>
                    <xdr:col>10</xdr:col>
                    <xdr:colOff>0</xdr:colOff>
                    <xdr:row>36</xdr:row>
                    <xdr:rowOff>266700</xdr:rowOff>
                  </to>
                </anchor>
              </controlPr>
            </control>
          </mc:Choice>
        </mc:AlternateContent>
        <mc:AlternateContent xmlns:mc="http://schemas.openxmlformats.org/markup-compatibility/2006">
          <mc:Choice Requires="x14">
            <control shapeId="4318" r:id="rId46" name="Group Box 222">
              <controlPr defaultSize="0" autoFill="0" autoPict="0">
                <anchor moveWithCells="1">
                  <from>
                    <xdr:col>9</xdr:col>
                    <xdr:colOff>19050</xdr:colOff>
                    <xdr:row>33</xdr:row>
                    <xdr:rowOff>0</xdr:rowOff>
                  </from>
                  <to>
                    <xdr:col>10</xdr:col>
                    <xdr:colOff>685800</xdr:colOff>
                    <xdr:row>36</xdr:row>
                    <xdr:rowOff>266700</xdr:rowOff>
                  </to>
                </anchor>
              </controlPr>
            </control>
          </mc:Choice>
        </mc:AlternateContent>
        <mc:AlternateContent xmlns:mc="http://schemas.openxmlformats.org/markup-compatibility/2006">
          <mc:Choice Requires="x14">
            <control shapeId="4319" r:id="rId47" name="Group Box 223">
              <controlPr defaultSize="0" autoFill="0" autoPict="0">
                <anchor moveWithCells="1">
                  <from>
                    <xdr:col>9</xdr:col>
                    <xdr:colOff>9525</xdr:colOff>
                    <xdr:row>33</xdr:row>
                    <xdr:rowOff>28575</xdr:rowOff>
                  </from>
                  <to>
                    <xdr:col>10</xdr:col>
                    <xdr:colOff>9525</xdr:colOff>
                    <xdr:row>36</xdr:row>
                    <xdr:rowOff>266700</xdr:rowOff>
                  </to>
                </anchor>
              </controlPr>
            </control>
          </mc:Choice>
        </mc:AlternateContent>
        <mc:AlternateContent xmlns:mc="http://schemas.openxmlformats.org/markup-compatibility/2006">
          <mc:Choice Requires="x14">
            <control shapeId="4320" r:id="rId48" name="Group Box 224">
              <controlPr defaultSize="0" autoFill="0" autoPict="0">
                <anchor moveWithCells="1">
                  <from>
                    <xdr:col>9</xdr:col>
                    <xdr:colOff>19050</xdr:colOff>
                    <xdr:row>33</xdr:row>
                    <xdr:rowOff>0</xdr:rowOff>
                  </from>
                  <to>
                    <xdr:col>10</xdr:col>
                    <xdr:colOff>685800</xdr:colOff>
                    <xdr:row>36</xdr:row>
                    <xdr:rowOff>266700</xdr:rowOff>
                  </to>
                </anchor>
              </controlPr>
            </control>
          </mc:Choice>
        </mc:AlternateContent>
        <mc:AlternateContent xmlns:mc="http://schemas.openxmlformats.org/markup-compatibility/2006">
          <mc:Choice Requires="x14">
            <control shapeId="4321" r:id="rId49" name="Group Box 225">
              <controlPr defaultSize="0" autoFill="0" autoPict="0">
                <anchor moveWithCells="1">
                  <from>
                    <xdr:col>9</xdr:col>
                    <xdr:colOff>0</xdr:colOff>
                    <xdr:row>33</xdr:row>
                    <xdr:rowOff>9525</xdr:rowOff>
                  </from>
                  <to>
                    <xdr:col>10</xdr:col>
                    <xdr:colOff>0</xdr:colOff>
                    <xdr:row>36</xdr:row>
                    <xdr:rowOff>266700</xdr:rowOff>
                  </to>
                </anchor>
              </controlPr>
            </control>
          </mc:Choice>
        </mc:AlternateContent>
        <mc:AlternateContent xmlns:mc="http://schemas.openxmlformats.org/markup-compatibility/2006">
          <mc:Choice Requires="x14">
            <control shapeId="4186" r:id="rId50" name="Group Box 90">
              <controlPr defaultSize="0" autoFill="0" autoPict="0">
                <anchor moveWithCells="1">
                  <from>
                    <xdr:col>9</xdr:col>
                    <xdr:colOff>19050</xdr:colOff>
                    <xdr:row>37</xdr:row>
                    <xdr:rowOff>0</xdr:rowOff>
                  </from>
                  <to>
                    <xdr:col>10</xdr:col>
                    <xdr:colOff>685800</xdr:colOff>
                    <xdr:row>40</xdr:row>
                    <xdr:rowOff>266700</xdr:rowOff>
                  </to>
                </anchor>
              </controlPr>
            </control>
          </mc:Choice>
        </mc:AlternateContent>
        <mc:AlternateContent xmlns:mc="http://schemas.openxmlformats.org/markup-compatibility/2006">
          <mc:Choice Requires="x14">
            <control shapeId="4296" r:id="rId51" name="Group Box 200">
              <controlPr defaultSize="0" autoFill="0" autoPict="0">
                <anchor moveWithCells="1">
                  <from>
                    <xdr:col>9</xdr:col>
                    <xdr:colOff>9525</xdr:colOff>
                    <xdr:row>37</xdr:row>
                    <xdr:rowOff>28575</xdr:rowOff>
                  </from>
                  <to>
                    <xdr:col>10</xdr:col>
                    <xdr:colOff>9525</xdr:colOff>
                    <xdr:row>40</xdr:row>
                    <xdr:rowOff>266700</xdr:rowOff>
                  </to>
                </anchor>
              </controlPr>
            </control>
          </mc:Choice>
        </mc:AlternateContent>
        <mc:AlternateContent xmlns:mc="http://schemas.openxmlformats.org/markup-compatibility/2006">
          <mc:Choice Requires="x14">
            <control shapeId="4322" r:id="rId52" name="Group Box 226">
              <controlPr defaultSize="0" autoFill="0" autoPict="0">
                <anchor moveWithCells="1">
                  <from>
                    <xdr:col>9</xdr:col>
                    <xdr:colOff>19050</xdr:colOff>
                    <xdr:row>37</xdr:row>
                    <xdr:rowOff>0</xdr:rowOff>
                  </from>
                  <to>
                    <xdr:col>10</xdr:col>
                    <xdr:colOff>685800</xdr:colOff>
                    <xdr:row>40</xdr:row>
                    <xdr:rowOff>266700</xdr:rowOff>
                  </to>
                </anchor>
              </controlPr>
            </control>
          </mc:Choice>
        </mc:AlternateContent>
        <mc:AlternateContent xmlns:mc="http://schemas.openxmlformats.org/markup-compatibility/2006">
          <mc:Choice Requires="x14">
            <control shapeId="4323" r:id="rId53" name="Group Box 227">
              <controlPr defaultSize="0" autoFill="0" autoPict="0">
                <anchor moveWithCells="1">
                  <from>
                    <xdr:col>9</xdr:col>
                    <xdr:colOff>0</xdr:colOff>
                    <xdr:row>37</xdr:row>
                    <xdr:rowOff>28575</xdr:rowOff>
                  </from>
                  <to>
                    <xdr:col>10</xdr:col>
                    <xdr:colOff>0</xdr:colOff>
                    <xdr:row>40</xdr:row>
                    <xdr:rowOff>266700</xdr:rowOff>
                  </to>
                </anchor>
              </controlPr>
            </control>
          </mc:Choice>
        </mc:AlternateContent>
        <mc:AlternateContent xmlns:mc="http://schemas.openxmlformats.org/markup-compatibility/2006">
          <mc:Choice Requires="x14">
            <control shapeId="4324" r:id="rId54" name="Group Box 228">
              <controlPr defaultSize="0" autoFill="0" autoPict="0">
                <anchor moveWithCells="1">
                  <from>
                    <xdr:col>9</xdr:col>
                    <xdr:colOff>19050</xdr:colOff>
                    <xdr:row>37</xdr:row>
                    <xdr:rowOff>0</xdr:rowOff>
                  </from>
                  <to>
                    <xdr:col>10</xdr:col>
                    <xdr:colOff>685800</xdr:colOff>
                    <xdr:row>40</xdr:row>
                    <xdr:rowOff>266700</xdr:rowOff>
                  </to>
                </anchor>
              </controlPr>
            </control>
          </mc:Choice>
        </mc:AlternateContent>
        <mc:AlternateContent xmlns:mc="http://schemas.openxmlformats.org/markup-compatibility/2006">
          <mc:Choice Requires="x14">
            <control shapeId="4325" r:id="rId55" name="Group Box 229">
              <controlPr defaultSize="0" autoFill="0" autoPict="0">
                <anchor moveWithCells="1">
                  <from>
                    <xdr:col>9</xdr:col>
                    <xdr:colOff>9525</xdr:colOff>
                    <xdr:row>37</xdr:row>
                    <xdr:rowOff>28575</xdr:rowOff>
                  </from>
                  <to>
                    <xdr:col>10</xdr:col>
                    <xdr:colOff>9525</xdr:colOff>
                    <xdr:row>40</xdr:row>
                    <xdr:rowOff>266700</xdr:rowOff>
                  </to>
                </anchor>
              </controlPr>
            </control>
          </mc:Choice>
        </mc:AlternateContent>
        <mc:AlternateContent xmlns:mc="http://schemas.openxmlformats.org/markup-compatibility/2006">
          <mc:Choice Requires="x14">
            <control shapeId="4326" r:id="rId56" name="Group Box 230">
              <controlPr defaultSize="0" autoFill="0" autoPict="0">
                <anchor moveWithCells="1">
                  <from>
                    <xdr:col>9</xdr:col>
                    <xdr:colOff>19050</xdr:colOff>
                    <xdr:row>37</xdr:row>
                    <xdr:rowOff>0</xdr:rowOff>
                  </from>
                  <to>
                    <xdr:col>10</xdr:col>
                    <xdr:colOff>685800</xdr:colOff>
                    <xdr:row>40</xdr:row>
                    <xdr:rowOff>266700</xdr:rowOff>
                  </to>
                </anchor>
              </controlPr>
            </control>
          </mc:Choice>
        </mc:AlternateContent>
        <mc:AlternateContent xmlns:mc="http://schemas.openxmlformats.org/markup-compatibility/2006">
          <mc:Choice Requires="x14">
            <control shapeId="4327" r:id="rId57" name="Group Box 231">
              <controlPr defaultSize="0" autoFill="0" autoPict="0">
                <anchor moveWithCells="1">
                  <from>
                    <xdr:col>9</xdr:col>
                    <xdr:colOff>0</xdr:colOff>
                    <xdr:row>37</xdr:row>
                    <xdr:rowOff>9525</xdr:rowOff>
                  </from>
                  <to>
                    <xdr:col>10</xdr:col>
                    <xdr:colOff>0</xdr:colOff>
                    <xdr:row>40</xdr:row>
                    <xdr:rowOff>266700</xdr:rowOff>
                  </to>
                </anchor>
              </controlPr>
            </control>
          </mc:Choice>
        </mc:AlternateContent>
        <mc:AlternateContent xmlns:mc="http://schemas.openxmlformats.org/markup-compatibility/2006">
          <mc:Choice Requires="x14">
            <control shapeId="4161" r:id="rId58" name="Group Box 65">
              <controlPr defaultSize="0" autoFill="0" autoPict="0">
                <anchor moveWithCells="1">
                  <from>
                    <xdr:col>7</xdr:col>
                    <xdr:colOff>19050</xdr:colOff>
                    <xdr:row>29</xdr:row>
                    <xdr:rowOff>0</xdr:rowOff>
                  </from>
                  <to>
                    <xdr:col>8</xdr:col>
                    <xdr:colOff>685800</xdr:colOff>
                    <xdr:row>32</xdr:row>
                    <xdr:rowOff>266700</xdr:rowOff>
                  </to>
                </anchor>
              </controlPr>
            </control>
          </mc:Choice>
        </mc:AlternateContent>
        <mc:AlternateContent xmlns:mc="http://schemas.openxmlformats.org/markup-compatibility/2006">
          <mc:Choice Requires="x14">
            <control shapeId="4283" r:id="rId59" name="Group Box 187">
              <controlPr defaultSize="0" autoFill="0" autoPict="0">
                <anchor moveWithCells="1">
                  <from>
                    <xdr:col>7</xdr:col>
                    <xdr:colOff>9525</xdr:colOff>
                    <xdr:row>29</xdr:row>
                    <xdr:rowOff>38100</xdr:rowOff>
                  </from>
                  <to>
                    <xdr:col>8</xdr:col>
                    <xdr:colOff>9525</xdr:colOff>
                    <xdr:row>32</xdr:row>
                    <xdr:rowOff>266700</xdr:rowOff>
                  </to>
                </anchor>
              </controlPr>
            </control>
          </mc:Choice>
        </mc:AlternateContent>
        <mc:AlternateContent xmlns:mc="http://schemas.openxmlformats.org/markup-compatibility/2006">
          <mc:Choice Requires="x14">
            <control shapeId="4287" r:id="rId60" name="Group Box 191">
              <controlPr defaultSize="0" autoFill="0" autoPict="0">
                <anchor moveWithCells="1">
                  <from>
                    <xdr:col>7</xdr:col>
                    <xdr:colOff>0</xdr:colOff>
                    <xdr:row>29</xdr:row>
                    <xdr:rowOff>28575</xdr:rowOff>
                  </from>
                  <to>
                    <xdr:col>8</xdr:col>
                    <xdr:colOff>0</xdr:colOff>
                    <xdr:row>32</xdr:row>
                    <xdr:rowOff>266700</xdr:rowOff>
                  </to>
                </anchor>
              </controlPr>
            </control>
          </mc:Choice>
        </mc:AlternateContent>
        <mc:AlternateContent xmlns:mc="http://schemas.openxmlformats.org/markup-compatibility/2006">
          <mc:Choice Requires="x14">
            <control shapeId="4314" r:id="rId61" name="Group Box 218">
              <controlPr defaultSize="0" autoFill="0" autoPict="0">
                <anchor moveWithCells="1">
                  <from>
                    <xdr:col>7</xdr:col>
                    <xdr:colOff>19050</xdr:colOff>
                    <xdr:row>29</xdr:row>
                    <xdr:rowOff>0</xdr:rowOff>
                  </from>
                  <to>
                    <xdr:col>8</xdr:col>
                    <xdr:colOff>685800</xdr:colOff>
                    <xdr:row>32</xdr:row>
                    <xdr:rowOff>266700</xdr:rowOff>
                  </to>
                </anchor>
              </controlPr>
            </control>
          </mc:Choice>
        </mc:AlternateContent>
        <mc:AlternateContent xmlns:mc="http://schemas.openxmlformats.org/markup-compatibility/2006">
          <mc:Choice Requires="x14">
            <control shapeId="4315" r:id="rId62" name="Group Box 219">
              <controlPr defaultSize="0" autoFill="0" autoPict="0">
                <anchor moveWithCells="1">
                  <from>
                    <xdr:col>7</xdr:col>
                    <xdr:colOff>28575</xdr:colOff>
                    <xdr:row>29</xdr:row>
                    <xdr:rowOff>28575</xdr:rowOff>
                  </from>
                  <to>
                    <xdr:col>8</xdr:col>
                    <xdr:colOff>28575</xdr:colOff>
                    <xdr:row>32</xdr:row>
                    <xdr:rowOff>247650</xdr:rowOff>
                  </to>
                </anchor>
              </controlPr>
            </control>
          </mc:Choice>
        </mc:AlternateContent>
        <mc:AlternateContent xmlns:mc="http://schemas.openxmlformats.org/markup-compatibility/2006">
          <mc:Choice Requires="x14">
            <control shapeId="4171" r:id="rId63" name="Group Box 75">
              <controlPr defaultSize="0" autoFill="0" autoPict="0">
                <anchor moveWithCells="1">
                  <from>
                    <xdr:col>7</xdr:col>
                    <xdr:colOff>19050</xdr:colOff>
                    <xdr:row>33</xdr:row>
                    <xdr:rowOff>0</xdr:rowOff>
                  </from>
                  <to>
                    <xdr:col>8</xdr:col>
                    <xdr:colOff>685800</xdr:colOff>
                    <xdr:row>36</xdr:row>
                    <xdr:rowOff>266700</xdr:rowOff>
                  </to>
                </anchor>
              </controlPr>
            </control>
          </mc:Choice>
        </mc:AlternateContent>
        <mc:AlternateContent xmlns:mc="http://schemas.openxmlformats.org/markup-compatibility/2006">
          <mc:Choice Requires="x14">
            <control shapeId="4284" r:id="rId64" name="Group Box 188">
              <controlPr defaultSize="0" autoFill="0" autoPict="0">
                <anchor moveWithCells="1">
                  <from>
                    <xdr:col>7</xdr:col>
                    <xdr:colOff>28575</xdr:colOff>
                    <xdr:row>33</xdr:row>
                    <xdr:rowOff>47625</xdr:rowOff>
                  </from>
                  <to>
                    <xdr:col>8</xdr:col>
                    <xdr:colOff>28575</xdr:colOff>
                    <xdr:row>36</xdr:row>
                    <xdr:rowOff>266700</xdr:rowOff>
                  </to>
                </anchor>
              </controlPr>
            </control>
          </mc:Choice>
        </mc:AlternateContent>
        <mc:AlternateContent xmlns:mc="http://schemas.openxmlformats.org/markup-compatibility/2006">
          <mc:Choice Requires="x14">
            <control shapeId="4336" r:id="rId65" name="Group Box 240">
              <controlPr defaultSize="0" autoFill="0" autoPict="0">
                <anchor moveWithCells="1">
                  <from>
                    <xdr:col>7</xdr:col>
                    <xdr:colOff>19050</xdr:colOff>
                    <xdr:row>33</xdr:row>
                    <xdr:rowOff>0</xdr:rowOff>
                  </from>
                  <to>
                    <xdr:col>8</xdr:col>
                    <xdr:colOff>685800</xdr:colOff>
                    <xdr:row>36</xdr:row>
                    <xdr:rowOff>266700</xdr:rowOff>
                  </to>
                </anchor>
              </controlPr>
            </control>
          </mc:Choice>
        </mc:AlternateContent>
        <mc:AlternateContent xmlns:mc="http://schemas.openxmlformats.org/markup-compatibility/2006">
          <mc:Choice Requires="x14">
            <control shapeId="4337" r:id="rId66" name="Group Box 241">
              <controlPr defaultSize="0" autoFill="0" autoPict="0">
                <anchor moveWithCells="1">
                  <from>
                    <xdr:col>7</xdr:col>
                    <xdr:colOff>9525</xdr:colOff>
                    <xdr:row>33</xdr:row>
                    <xdr:rowOff>38100</xdr:rowOff>
                  </from>
                  <to>
                    <xdr:col>8</xdr:col>
                    <xdr:colOff>9525</xdr:colOff>
                    <xdr:row>36</xdr:row>
                    <xdr:rowOff>266700</xdr:rowOff>
                  </to>
                </anchor>
              </controlPr>
            </control>
          </mc:Choice>
        </mc:AlternateContent>
        <mc:AlternateContent xmlns:mc="http://schemas.openxmlformats.org/markup-compatibility/2006">
          <mc:Choice Requires="x14">
            <control shapeId="4338" r:id="rId67" name="Group Box 242">
              <controlPr defaultSize="0" autoFill="0" autoPict="0">
                <anchor moveWithCells="1">
                  <from>
                    <xdr:col>7</xdr:col>
                    <xdr:colOff>0</xdr:colOff>
                    <xdr:row>33</xdr:row>
                    <xdr:rowOff>28575</xdr:rowOff>
                  </from>
                  <to>
                    <xdr:col>8</xdr:col>
                    <xdr:colOff>0</xdr:colOff>
                    <xdr:row>36</xdr:row>
                    <xdr:rowOff>266700</xdr:rowOff>
                  </to>
                </anchor>
              </controlPr>
            </control>
          </mc:Choice>
        </mc:AlternateContent>
        <mc:AlternateContent xmlns:mc="http://schemas.openxmlformats.org/markup-compatibility/2006">
          <mc:Choice Requires="x14">
            <control shapeId="4339" r:id="rId68" name="Group Box 243">
              <controlPr defaultSize="0" autoFill="0" autoPict="0">
                <anchor moveWithCells="1">
                  <from>
                    <xdr:col>7</xdr:col>
                    <xdr:colOff>19050</xdr:colOff>
                    <xdr:row>33</xdr:row>
                    <xdr:rowOff>0</xdr:rowOff>
                  </from>
                  <to>
                    <xdr:col>8</xdr:col>
                    <xdr:colOff>685800</xdr:colOff>
                    <xdr:row>36</xdr:row>
                    <xdr:rowOff>266700</xdr:rowOff>
                  </to>
                </anchor>
              </controlPr>
            </control>
          </mc:Choice>
        </mc:AlternateContent>
        <mc:AlternateContent xmlns:mc="http://schemas.openxmlformats.org/markup-compatibility/2006">
          <mc:Choice Requires="x14">
            <control shapeId="4340" r:id="rId69" name="Group Box 244">
              <controlPr defaultSize="0" autoFill="0" autoPict="0">
                <anchor moveWithCells="1">
                  <from>
                    <xdr:col>7</xdr:col>
                    <xdr:colOff>28575</xdr:colOff>
                    <xdr:row>33</xdr:row>
                    <xdr:rowOff>28575</xdr:rowOff>
                  </from>
                  <to>
                    <xdr:col>8</xdr:col>
                    <xdr:colOff>28575</xdr:colOff>
                    <xdr:row>36</xdr:row>
                    <xdr:rowOff>247650</xdr:rowOff>
                  </to>
                </anchor>
              </controlPr>
            </control>
          </mc:Choice>
        </mc:AlternateContent>
        <mc:AlternateContent xmlns:mc="http://schemas.openxmlformats.org/markup-compatibility/2006">
          <mc:Choice Requires="x14">
            <control shapeId="4347" r:id="rId70" name="Group Box 251">
              <controlPr defaultSize="0" autoFill="0" autoPict="0">
                <anchor moveWithCells="1">
                  <from>
                    <xdr:col>7</xdr:col>
                    <xdr:colOff>19050</xdr:colOff>
                    <xdr:row>33</xdr:row>
                    <xdr:rowOff>0</xdr:rowOff>
                  </from>
                  <to>
                    <xdr:col>8</xdr:col>
                    <xdr:colOff>685800</xdr:colOff>
                    <xdr:row>36</xdr:row>
                    <xdr:rowOff>266700</xdr:rowOff>
                  </to>
                </anchor>
              </controlPr>
            </control>
          </mc:Choice>
        </mc:AlternateContent>
        <mc:AlternateContent xmlns:mc="http://schemas.openxmlformats.org/markup-compatibility/2006">
          <mc:Choice Requires="x14">
            <control shapeId="4348" r:id="rId71" name="Group Box 252">
              <controlPr defaultSize="0" autoFill="0" autoPict="0">
                <anchor moveWithCells="1">
                  <from>
                    <xdr:col>7</xdr:col>
                    <xdr:colOff>9525</xdr:colOff>
                    <xdr:row>33</xdr:row>
                    <xdr:rowOff>38100</xdr:rowOff>
                  </from>
                  <to>
                    <xdr:col>8</xdr:col>
                    <xdr:colOff>9525</xdr:colOff>
                    <xdr:row>36</xdr:row>
                    <xdr:rowOff>266700</xdr:rowOff>
                  </to>
                </anchor>
              </controlPr>
            </control>
          </mc:Choice>
        </mc:AlternateContent>
        <mc:AlternateContent xmlns:mc="http://schemas.openxmlformats.org/markup-compatibility/2006">
          <mc:Choice Requires="x14">
            <control shapeId="4349" r:id="rId72" name="Group Box 253">
              <controlPr defaultSize="0" autoFill="0" autoPict="0">
                <anchor moveWithCells="1">
                  <from>
                    <xdr:col>7</xdr:col>
                    <xdr:colOff>0</xdr:colOff>
                    <xdr:row>33</xdr:row>
                    <xdr:rowOff>28575</xdr:rowOff>
                  </from>
                  <to>
                    <xdr:col>8</xdr:col>
                    <xdr:colOff>0</xdr:colOff>
                    <xdr:row>36</xdr:row>
                    <xdr:rowOff>266700</xdr:rowOff>
                  </to>
                </anchor>
              </controlPr>
            </control>
          </mc:Choice>
        </mc:AlternateContent>
        <mc:AlternateContent xmlns:mc="http://schemas.openxmlformats.org/markup-compatibility/2006">
          <mc:Choice Requires="x14">
            <control shapeId="4350" r:id="rId73" name="Group Box 254">
              <controlPr defaultSize="0" autoFill="0" autoPict="0">
                <anchor moveWithCells="1">
                  <from>
                    <xdr:col>7</xdr:col>
                    <xdr:colOff>19050</xdr:colOff>
                    <xdr:row>33</xdr:row>
                    <xdr:rowOff>0</xdr:rowOff>
                  </from>
                  <to>
                    <xdr:col>8</xdr:col>
                    <xdr:colOff>685800</xdr:colOff>
                    <xdr:row>36</xdr:row>
                    <xdr:rowOff>266700</xdr:rowOff>
                  </to>
                </anchor>
              </controlPr>
            </control>
          </mc:Choice>
        </mc:AlternateContent>
        <mc:AlternateContent xmlns:mc="http://schemas.openxmlformats.org/markup-compatibility/2006">
          <mc:Choice Requires="x14">
            <control shapeId="4351" r:id="rId74" name="Group Box 255">
              <controlPr defaultSize="0" autoFill="0" autoPict="0">
                <anchor moveWithCells="1">
                  <from>
                    <xdr:col>7</xdr:col>
                    <xdr:colOff>28575</xdr:colOff>
                    <xdr:row>33</xdr:row>
                    <xdr:rowOff>28575</xdr:rowOff>
                  </from>
                  <to>
                    <xdr:col>8</xdr:col>
                    <xdr:colOff>28575</xdr:colOff>
                    <xdr:row>36</xdr:row>
                    <xdr:rowOff>247650</xdr:rowOff>
                  </to>
                </anchor>
              </controlPr>
            </control>
          </mc:Choice>
        </mc:AlternateContent>
        <mc:AlternateContent xmlns:mc="http://schemas.openxmlformats.org/markup-compatibility/2006">
          <mc:Choice Requires="x14">
            <control shapeId="4181" r:id="rId75" name="Group Box 85">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4285" r:id="rId76" name="Group Box 189">
              <controlPr defaultSize="0" autoFill="0" autoPict="0">
                <anchor moveWithCells="1">
                  <from>
                    <xdr:col>7</xdr:col>
                    <xdr:colOff>9525</xdr:colOff>
                    <xdr:row>37</xdr:row>
                    <xdr:rowOff>28575</xdr:rowOff>
                  </from>
                  <to>
                    <xdr:col>8</xdr:col>
                    <xdr:colOff>9525</xdr:colOff>
                    <xdr:row>40</xdr:row>
                    <xdr:rowOff>266700</xdr:rowOff>
                  </to>
                </anchor>
              </controlPr>
            </control>
          </mc:Choice>
        </mc:AlternateContent>
        <mc:AlternateContent xmlns:mc="http://schemas.openxmlformats.org/markup-compatibility/2006">
          <mc:Choice Requires="x14">
            <control shapeId="4352" r:id="rId77" name="Group Box 256">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4353" r:id="rId78" name="Group Box 257">
              <controlPr defaultSize="0" autoFill="0" autoPict="0">
                <anchor moveWithCells="1">
                  <from>
                    <xdr:col>7</xdr:col>
                    <xdr:colOff>28575</xdr:colOff>
                    <xdr:row>37</xdr:row>
                    <xdr:rowOff>47625</xdr:rowOff>
                  </from>
                  <to>
                    <xdr:col>8</xdr:col>
                    <xdr:colOff>28575</xdr:colOff>
                    <xdr:row>40</xdr:row>
                    <xdr:rowOff>266700</xdr:rowOff>
                  </to>
                </anchor>
              </controlPr>
            </control>
          </mc:Choice>
        </mc:AlternateContent>
        <mc:AlternateContent xmlns:mc="http://schemas.openxmlformats.org/markup-compatibility/2006">
          <mc:Choice Requires="x14">
            <control shapeId="4354" r:id="rId79" name="Group Box 258">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4355" r:id="rId80" name="Group Box 259">
              <controlPr defaultSize="0" autoFill="0" autoPict="0">
                <anchor moveWithCells="1">
                  <from>
                    <xdr:col>7</xdr:col>
                    <xdr:colOff>9525</xdr:colOff>
                    <xdr:row>37</xdr:row>
                    <xdr:rowOff>38100</xdr:rowOff>
                  </from>
                  <to>
                    <xdr:col>8</xdr:col>
                    <xdr:colOff>9525</xdr:colOff>
                    <xdr:row>40</xdr:row>
                    <xdr:rowOff>266700</xdr:rowOff>
                  </to>
                </anchor>
              </controlPr>
            </control>
          </mc:Choice>
        </mc:AlternateContent>
        <mc:AlternateContent xmlns:mc="http://schemas.openxmlformats.org/markup-compatibility/2006">
          <mc:Choice Requires="x14">
            <control shapeId="4356" r:id="rId81" name="Group Box 260">
              <controlPr defaultSize="0" autoFill="0" autoPict="0">
                <anchor moveWithCells="1">
                  <from>
                    <xdr:col>7</xdr:col>
                    <xdr:colOff>0</xdr:colOff>
                    <xdr:row>37</xdr:row>
                    <xdr:rowOff>28575</xdr:rowOff>
                  </from>
                  <to>
                    <xdr:col>8</xdr:col>
                    <xdr:colOff>0</xdr:colOff>
                    <xdr:row>40</xdr:row>
                    <xdr:rowOff>266700</xdr:rowOff>
                  </to>
                </anchor>
              </controlPr>
            </control>
          </mc:Choice>
        </mc:AlternateContent>
        <mc:AlternateContent xmlns:mc="http://schemas.openxmlformats.org/markup-compatibility/2006">
          <mc:Choice Requires="x14">
            <control shapeId="4357" r:id="rId82" name="Group Box 261">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4358" r:id="rId83" name="Group Box 262">
              <controlPr defaultSize="0" autoFill="0" autoPict="0">
                <anchor moveWithCells="1">
                  <from>
                    <xdr:col>7</xdr:col>
                    <xdr:colOff>28575</xdr:colOff>
                    <xdr:row>37</xdr:row>
                    <xdr:rowOff>28575</xdr:rowOff>
                  </from>
                  <to>
                    <xdr:col>8</xdr:col>
                    <xdr:colOff>28575</xdr:colOff>
                    <xdr:row>40</xdr:row>
                    <xdr:rowOff>247650</xdr:rowOff>
                  </to>
                </anchor>
              </controlPr>
            </control>
          </mc:Choice>
        </mc:AlternateContent>
        <mc:AlternateContent xmlns:mc="http://schemas.openxmlformats.org/markup-compatibility/2006">
          <mc:Choice Requires="x14">
            <control shapeId="4359" r:id="rId84" name="Group Box 263">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4360" r:id="rId85" name="Group Box 264">
              <controlPr defaultSize="0" autoFill="0" autoPict="0">
                <anchor moveWithCells="1">
                  <from>
                    <xdr:col>7</xdr:col>
                    <xdr:colOff>9525</xdr:colOff>
                    <xdr:row>37</xdr:row>
                    <xdr:rowOff>38100</xdr:rowOff>
                  </from>
                  <to>
                    <xdr:col>8</xdr:col>
                    <xdr:colOff>9525</xdr:colOff>
                    <xdr:row>40</xdr:row>
                    <xdr:rowOff>266700</xdr:rowOff>
                  </to>
                </anchor>
              </controlPr>
            </control>
          </mc:Choice>
        </mc:AlternateContent>
        <mc:AlternateContent xmlns:mc="http://schemas.openxmlformats.org/markup-compatibility/2006">
          <mc:Choice Requires="x14">
            <control shapeId="4361" r:id="rId86" name="Group Box 265">
              <controlPr defaultSize="0" autoFill="0" autoPict="0">
                <anchor moveWithCells="1">
                  <from>
                    <xdr:col>7</xdr:col>
                    <xdr:colOff>0</xdr:colOff>
                    <xdr:row>37</xdr:row>
                    <xdr:rowOff>28575</xdr:rowOff>
                  </from>
                  <to>
                    <xdr:col>8</xdr:col>
                    <xdr:colOff>0</xdr:colOff>
                    <xdr:row>40</xdr:row>
                    <xdr:rowOff>266700</xdr:rowOff>
                  </to>
                </anchor>
              </controlPr>
            </control>
          </mc:Choice>
        </mc:AlternateContent>
        <mc:AlternateContent xmlns:mc="http://schemas.openxmlformats.org/markup-compatibility/2006">
          <mc:Choice Requires="x14">
            <control shapeId="4362" r:id="rId87" name="Group Box 266">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4363" r:id="rId88" name="Group Box 267">
              <controlPr defaultSize="0" autoFill="0" autoPict="0">
                <anchor moveWithCells="1">
                  <from>
                    <xdr:col>7</xdr:col>
                    <xdr:colOff>28575</xdr:colOff>
                    <xdr:row>37</xdr:row>
                    <xdr:rowOff>28575</xdr:rowOff>
                  </from>
                  <to>
                    <xdr:col>8</xdr:col>
                    <xdr:colOff>28575</xdr:colOff>
                    <xdr:row>40</xdr:row>
                    <xdr:rowOff>247650</xdr:rowOff>
                  </to>
                </anchor>
              </controlPr>
            </control>
          </mc:Choice>
        </mc:AlternateContent>
        <mc:AlternateContent xmlns:mc="http://schemas.openxmlformats.org/markup-compatibility/2006">
          <mc:Choice Requires="x14">
            <control shapeId="4196" r:id="rId89" name="Group Box 100">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286" r:id="rId90" name="Group Box 190">
              <controlPr defaultSize="0" autoFill="0" autoPict="0">
                <anchor moveWithCells="1">
                  <from>
                    <xdr:col>7</xdr:col>
                    <xdr:colOff>28575</xdr:colOff>
                    <xdr:row>41</xdr:row>
                    <xdr:rowOff>38100</xdr:rowOff>
                  </from>
                  <to>
                    <xdr:col>8</xdr:col>
                    <xdr:colOff>28575</xdr:colOff>
                    <xdr:row>44</xdr:row>
                    <xdr:rowOff>266700</xdr:rowOff>
                  </to>
                </anchor>
              </controlPr>
            </control>
          </mc:Choice>
        </mc:AlternateContent>
        <mc:AlternateContent xmlns:mc="http://schemas.openxmlformats.org/markup-compatibility/2006">
          <mc:Choice Requires="x14">
            <control shapeId="4341" r:id="rId91" name="Group Box 245">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42" r:id="rId92" name="Group Box 246">
              <controlPr defaultSize="0" autoFill="0" autoPict="0">
                <anchor moveWithCells="1">
                  <from>
                    <xdr:col>7</xdr:col>
                    <xdr:colOff>9525</xdr:colOff>
                    <xdr:row>41</xdr:row>
                    <xdr:rowOff>28575</xdr:rowOff>
                  </from>
                  <to>
                    <xdr:col>8</xdr:col>
                    <xdr:colOff>9525</xdr:colOff>
                    <xdr:row>44</xdr:row>
                    <xdr:rowOff>266700</xdr:rowOff>
                  </to>
                </anchor>
              </controlPr>
            </control>
          </mc:Choice>
        </mc:AlternateContent>
        <mc:AlternateContent xmlns:mc="http://schemas.openxmlformats.org/markup-compatibility/2006">
          <mc:Choice Requires="x14">
            <control shapeId="4364" r:id="rId93" name="Group Box 268">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65" r:id="rId94" name="Group Box 269">
              <controlPr defaultSize="0" autoFill="0" autoPict="0">
                <anchor moveWithCells="1">
                  <from>
                    <xdr:col>7</xdr:col>
                    <xdr:colOff>9525</xdr:colOff>
                    <xdr:row>41</xdr:row>
                    <xdr:rowOff>28575</xdr:rowOff>
                  </from>
                  <to>
                    <xdr:col>8</xdr:col>
                    <xdr:colOff>9525</xdr:colOff>
                    <xdr:row>44</xdr:row>
                    <xdr:rowOff>266700</xdr:rowOff>
                  </to>
                </anchor>
              </controlPr>
            </control>
          </mc:Choice>
        </mc:AlternateContent>
        <mc:AlternateContent xmlns:mc="http://schemas.openxmlformats.org/markup-compatibility/2006">
          <mc:Choice Requires="x14">
            <control shapeId="4366" r:id="rId95" name="Group Box 270">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67" r:id="rId96" name="Group Box 271">
              <controlPr defaultSize="0" autoFill="0" autoPict="0">
                <anchor moveWithCells="1">
                  <from>
                    <xdr:col>7</xdr:col>
                    <xdr:colOff>28575</xdr:colOff>
                    <xdr:row>41</xdr:row>
                    <xdr:rowOff>47625</xdr:rowOff>
                  </from>
                  <to>
                    <xdr:col>8</xdr:col>
                    <xdr:colOff>28575</xdr:colOff>
                    <xdr:row>44</xdr:row>
                    <xdr:rowOff>266700</xdr:rowOff>
                  </to>
                </anchor>
              </controlPr>
            </control>
          </mc:Choice>
        </mc:AlternateContent>
        <mc:AlternateContent xmlns:mc="http://schemas.openxmlformats.org/markup-compatibility/2006">
          <mc:Choice Requires="x14">
            <control shapeId="4368" r:id="rId97" name="Group Box 272">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69" r:id="rId98" name="Group Box 273">
              <controlPr defaultSize="0" autoFill="0" autoPict="0">
                <anchor moveWithCells="1">
                  <from>
                    <xdr:col>7</xdr:col>
                    <xdr:colOff>9525</xdr:colOff>
                    <xdr:row>41</xdr:row>
                    <xdr:rowOff>38100</xdr:rowOff>
                  </from>
                  <to>
                    <xdr:col>8</xdr:col>
                    <xdr:colOff>9525</xdr:colOff>
                    <xdr:row>44</xdr:row>
                    <xdr:rowOff>266700</xdr:rowOff>
                  </to>
                </anchor>
              </controlPr>
            </control>
          </mc:Choice>
        </mc:AlternateContent>
        <mc:AlternateContent xmlns:mc="http://schemas.openxmlformats.org/markup-compatibility/2006">
          <mc:Choice Requires="x14">
            <control shapeId="4370" r:id="rId99" name="Group Box 274">
              <controlPr defaultSize="0" autoFill="0" autoPict="0">
                <anchor moveWithCells="1">
                  <from>
                    <xdr:col>7</xdr:col>
                    <xdr:colOff>0</xdr:colOff>
                    <xdr:row>41</xdr:row>
                    <xdr:rowOff>28575</xdr:rowOff>
                  </from>
                  <to>
                    <xdr:col>8</xdr:col>
                    <xdr:colOff>0</xdr:colOff>
                    <xdr:row>44</xdr:row>
                    <xdr:rowOff>266700</xdr:rowOff>
                  </to>
                </anchor>
              </controlPr>
            </control>
          </mc:Choice>
        </mc:AlternateContent>
        <mc:AlternateContent xmlns:mc="http://schemas.openxmlformats.org/markup-compatibility/2006">
          <mc:Choice Requires="x14">
            <control shapeId="4371" r:id="rId100" name="Group Box 275">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72" r:id="rId101" name="Group Box 276">
              <controlPr defaultSize="0" autoFill="0" autoPict="0">
                <anchor moveWithCells="1">
                  <from>
                    <xdr:col>7</xdr:col>
                    <xdr:colOff>28575</xdr:colOff>
                    <xdr:row>41</xdr:row>
                    <xdr:rowOff>28575</xdr:rowOff>
                  </from>
                  <to>
                    <xdr:col>8</xdr:col>
                    <xdr:colOff>28575</xdr:colOff>
                    <xdr:row>44</xdr:row>
                    <xdr:rowOff>247650</xdr:rowOff>
                  </to>
                </anchor>
              </controlPr>
            </control>
          </mc:Choice>
        </mc:AlternateContent>
        <mc:AlternateContent xmlns:mc="http://schemas.openxmlformats.org/markup-compatibility/2006">
          <mc:Choice Requires="x14">
            <control shapeId="4373" r:id="rId102" name="Group Box 277">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74" r:id="rId103" name="Group Box 278">
              <controlPr defaultSize="0" autoFill="0" autoPict="0">
                <anchor moveWithCells="1">
                  <from>
                    <xdr:col>7</xdr:col>
                    <xdr:colOff>9525</xdr:colOff>
                    <xdr:row>41</xdr:row>
                    <xdr:rowOff>38100</xdr:rowOff>
                  </from>
                  <to>
                    <xdr:col>8</xdr:col>
                    <xdr:colOff>9525</xdr:colOff>
                    <xdr:row>44</xdr:row>
                    <xdr:rowOff>266700</xdr:rowOff>
                  </to>
                </anchor>
              </controlPr>
            </control>
          </mc:Choice>
        </mc:AlternateContent>
        <mc:AlternateContent xmlns:mc="http://schemas.openxmlformats.org/markup-compatibility/2006">
          <mc:Choice Requires="x14">
            <control shapeId="4375" r:id="rId104" name="Group Box 279">
              <controlPr defaultSize="0" autoFill="0" autoPict="0">
                <anchor moveWithCells="1">
                  <from>
                    <xdr:col>7</xdr:col>
                    <xdr:colOff>0</xdr:colOff>
                    <xdr:row>41</xdr:row>
                    <xdr:rowOff>28575</xdr:rowOff>
                  </from>
                  <to>
                    <xdr:col>8</xdr:col>
                    <xdr:colOff>0</xdr:colOff>
                    <xdr:row>44</xdr:row>
                    <xdr:rowOff>266700</xdr:rowOff>
                  </to>
                </anchor>
              </controlPr>
            </control>
          </mc:Choice>
        </mc:AlternateContent>
        <mc:AlternateContent xmlns:mc="http://schemas.openxmlformats.org/markup-compatibility/2006">
          <mc:Choice Requires="x14">
            <control shapeId="4376" r:id="rId105" name="Group Box 280">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77" r:id="rId106" name="Group Box 281">
              <controlPr defaultSize="0" autoFill="0" autoPict="0">
                <anchor moveWithCells="1">
                  <from>
                    <xdr:col>7</xdr:col>
                    <xdr:colOff>28575</xdr:colOff>
                    <xdr:row>41</xdr:row>
                    <xdr:rowOff>28575</xdr:rowOff>
                  </from>
                  <to>
                    <xdr:col>8</xdr:col>
                    <xdr:colOff>28575</xdr:colOff>
                    <xdr:row>44</xdr:row>
                    <xdr:rowOff>247650</xdr:rowOff>
                  </to>
                </anchor>
              </controlPr>
            </control>
          </mc:Choice>
        </mc:AlternateContent>
        <mc:AlternateContent xmlns:mc="http://schemas.openxmlformats.org/markup-compatibility/2006">
          <mc:Choice Requires="x14">
            <control shapeId="4191" r:id="rId107" name="Group Box 95">
              <controlPr defaultSize="0" autoFill="0" autoPict="0">
                <anchor moveWithCells="1">
                  <from>
                    <xdr:col>9</xdr:col>
                    <xdr:colOff>19050</xdr:colOff>
                    <xdr:row>41</xdr:row>
                    <xdr:rowOff>0</xdr:rowOff>
                  </from>
                  <to>
                    <xdr:col>10</xdr:col>
                    <xdr:colOff>685800</xdr:colOff>
                    <xdr:row>44</xdr:row>
                    <xdr:rowOff>266700</xdr:rowOff>
                  </to>
                </anchor>
              </controlPr>
            </control>
          </mc:Choice>
        </mc:AlternateContent>
        <mc:AlternateContent xmlns:mc="http://schemas.openxmlformats.org/markup-compatibility/2006">
          <mc:Choice Requires="x14">
            <control shapeId="4297" r:id="rId108" name="Group Box 201">
              <controlPr defaultSize="0" autoFill="0" autoPict="0">
                <anchor moveWithCells="1">
                  <from>
                    <xdr:col>9</xdr:col>
                    <xdr:colOff>0</xdr:colOff>
                    <xdr:row>41</xdr:row>
                    <xdr:rowOff>28575</xdr:rowOff>
                  </from>
                  <to>
                    <xdr:col>10</xdr:col>
                    <xdr:colOff>0</xdr:colOff>
                    <xdr:row>44</xdr:row>
                    <xdr:rowOff>266700</xdr:rowOff>
                  </to>
                </anchor>
              </controlPr>
            </control>
          </mc:Choice>
        </mc:AlternateContent>
        <mc:AlternateContent xmlns:mc="http://schemas.openxmlformats.org/markup-compatibility/2006">
          <mc:Choice Requires="x14">
            <control shapeId="4328" r:id="rId109" name="Group Box 232">
              <controlPr defaultSize="0" autoFill="0" autoPict="0">
                <anchor moveWithCells="1">
                  <from>
                    <xdr:col>9</xdr:col>
                    <xdr:colOff>19050</xdr:colOff>
                    <xdr:row>41</xdr:row>
                    <xdr:rowOff>0</xdr:rowOff>
                  </from>
                  <to>
                    <xdr:col>10</xdr:col>
                    <xdr:colOff>685800</xdr:colOff>
                    <xdr:row>44</xdr:row>
                    <xdr:rowOff>266700</xdr:rowOff>
                  </to>
                </anchor>
              </controlPr>
            </control>
          </mc:Choice>
        </mc:AlternateContent>
        <mc:AlternateContent xmlns:mc="http://schemas.openxmlformats.org/markup-compatibility/2006">
          <mc:Choice Requires="x14">
            <control shapeId="4329" r:id="rId110" name="Group Box 233">
              <controlPr defaultSize="0" autoFill="0" autoPict="0">
                <anchor moveWithCells="1">
                  <from>
                    <xdr:col>9</xdr:col>
                    <xdr:colOff>9525</xdr:colOff>
                    <xdr:row>41</xdr:row>
                    <xdr:rowOff>28575</xdr:rowOff>
                  </from>
                  <to>
                    <xdr:col>10</xdr:col>
                    <xdr:colOff>9525</xdr:colOff>
                    <xdr:row>44</xdr:row>
                    <xdr:rowOff>266700</xdr:rowOff>
                  </to>
                </anchor>
              </controlPr>
            </control>
          </mc:Choice>
        </mc:AlternateContent>
        <mc:AlternateContent xmlns:mc="http://schemas.openxmlformats.org/markup-compatibility/2006">
          <mc:Choice Requires="x14">
            <control shapeId="4330" r:id="rId111" name="Group Box 234">
              <controlPr defaultSize="0" autoFill="0" autoPict="0">
                <anchor moveWithCells="1">
                  <from>
                    <xdr:col>9</xdr:col>
                    <xdr:colOff>19050</xdr:colOff>
                    <xdr:row>41</xdr:row>
                    <xdr:rowOff>0</xdr:rowOff>
                  </from>
                  <to>
                    <xdr:col>10</xdr:col>
                    <xdr:colOff>685800</xdr:colOff>
                    <xdr:row>44</xdr:row>
                    <xdr:rowOff>266700</xdr:rowOff>
                  </to>
                </anchor>
              </controlPr>
            </control>
          </mc:Choice>
        </mc:AlternateContent>
        <mc:AlternateContent xmlns:mc="http://schemas.openxmlformats.org/markup-compatibility/2006">
          <mc:Choice Requires="x14">
            <control shapeId="4331" r:id="rId112" name="Group Box 235">
              <controlPr defaultSize="0" autoFill="0" autoPict="0">
                <anchor moveWithCells="1">
                  <from>
                    <xdr:col>9</xdr:col>
                    <xdr:colOff>0</xdr:colOff>
                    <xdr:row>41</xdr:row>
                    <xdr:rowOff>28575</xdr:rowOff>
                  </from>
                  <to>
                    <xdr:col>10</xdr:col>
                    <xdr:colOff>0</xdr:colOff>
                    <xdr:row>44</xdr:row>
                    <xdr:rowOff>266700</xdr:rowOff>
                  </to>
                </anchor>
              </controlPr>
            </control>
          </mc:Choice>
        </mc:AlternateContent>
        <mc:AlternateContent xmlns:mc="http://schemas.openxmlformats.org/markup-compatibility/2006">
          <mc:Choice Requires="x14">
            <control shapeId="4332" r:id="rId113" name="Group Box 236">
              <controlPr defaultSize="0" autoFill="0" autoPict="0">
                <anchor moveWithCells="1">
                  <from>
                    <xdr:col>9</xdr:col>
                    <xdr:colOff>19050</xdr:colOff>
                    <xdr:row>41</xdr:row>
                    <xdr:rowOff>0</xdr:rowOff>
                  </from>
                  <to>
                    <xdr:col>10</xdr:col>
                    <xdr:colOff>685800</xdr:colOff>
                    <xdr:row>44</xdr:row>
                    <xdr:rowOff>266700</xdr:rowOff>
                  </to>
                </anchor>
              </controlPr>
            </control>
          </mc:Choice>
        </mc:AlternateContent>
        <mc:AlternateContent xmlns:mc="http://schemas.openxmlformats.org/markup-compatibility/2006">
          <mc:Choice Requires="x14">
            <control shapeId="4333" r:id="rId114" name="Group Box 237">
              <controlPr defaultSize="0" autoFill="0" autoPict="0">
                <anchor moveWithCells="1">
                  <from>
                    <xdr:col>9</xdr:col>
                    <xdr:colOff>9525</xdr:colOff>
                    <xdr:row>41</xdr:row>
                    <xdr:rowOff>28575</xdr:rowOff>
                  </from>
                  <to>
                    <xdr:col>10</xdr:col>
                    <xdr:colOff>9525</xdr:colOff>
                    <xdr:row>44</xdr:row>
                    <xdr:rowOff>266700</xdr:rowOff>
                  </to>
                </anchor>
              </controlPr>
            </control>
          </mc:Choice>
        </mc:AlternateContent>
        <mc:AlternateContent xmlns:mc="http://schemas.openxmlformats.org/markup-compatibility/2006">
          <mc:Choice Requires="x14">
            <control shapeId="4334" r:id="rId115" name="Group Box 238">
              <controlPr defaultSize="0" autoFill="0" autoPict="0">
                <anchor moveWithCells="1">
                  <from>
                    <xdr:col>9</xdr:col>
                    <xdr:colOff>19050</xdr:colOff>
                    <xdr:row>41</xdr:row>
                    <xdr:rowOff>0</xdr:rowOff>
                  </from>
                  <to>
                    <xdr:col>10</xdr:col>
                    <xdr:colOff>685800</xdr:colOff>
                    <xdr:row>44</xdr:row>
                    <xdr:rowOff>266700</xdr:rowOff>
                  </to>
                </anchor>
              </controlPr>
            </control>
          </mc:Choice>
        </mc:AlternateContent>
        <mc:AlternateContent xmlns:mc="http://schemas.openxmlformats.org/markup-compatibility/2006">
          <mc:Choice Requires="x14">
            <control shapeId="4335" r:id="rId116" name="Group Box 239">
              <controlPr defaultSize="0" autoFill="0" autoPict="0">
                <anchor moveWithCells="1">
                  <from>
                    <xdr:col>9</xdr:col>
                    <xdr:colOff>0</xdr:colOff>
                    <xdr:row>41</xdr:row>
                    <xdr:rowOff>9525</xdr:rowOff>
                  </from>
                  <to>
                    <xdr:col>10</xdr:col>
                    <xdr:colOff>0</xdr:colOff>
                    <xdr:row>44</xdr:row>
                    <xdr:rowOff>266700</xdr:rowOff>
                  </to>
                </anchor>
              </controlPr>
            </control>
          </mc:Choice>
        </mc:AlternateContent>
        <mc:AlternateContent xmlns:mc="http://schemas.openxmlformats.org/markup-compatibility/2006">
          <mc:Choice Requires="x14">
            <control shapeId="4206" r:id="rId117" name="Group Box 110">
              <controlPr defaultSize="0" autoFill="0" autoPict="0">
                <anchor moveWithCells="1">
                  <from>
                    <xdr:col>9</xdr:col>
                    <xdr:colOff>19050</xdr:colOff>
                    <xdr:row>49</xdr:row>
                    <xdr:rowOff>285750</xdr:rowOff>
                  </from>
                  <to>
                    <xdr:col>10</xdr:col>
                    <xdr:colOff>685800</xdr:colOff>
                    <xdr:row>53</xdr:row>
                    <xdr:rowOff>266700</xdr:rowOff>
                  </to>
                </anchor>
              </controlPr>
            </control>
          </mc:Choice>
        </mc:AlternateContent>
        <mc:AlternateContent xmlns:mc="http://schemas.openxmlformats.org/markup-compatibility/2006">
          <mc:Choice Requires="x14">
            <control shapeId="4216" r:id="rId118" name="Group Box 120">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4226" r:id="rId119" name="Group Box 130">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301" r:id="rId120" name="Group Box 205">
              <controlPr defaultSize="0" autoFill="0" autoPict="0">
                <anchor moveWithCells="1">
                  <from>
                    <xdr:col>9</xdr:col>
                    <xdr:colOff>9525</xdr:colOff>
                    <xdr:row>58</xdr:row>
                    <xdr:rowOff>9525</xdr:rowOff>
                  </from>
                  <to>
                    <xdr:col>10</xdr:col>
                    <xdr:colOff>9525</xdr:colOff>
                    <xdr:row>61</xdr:row>
                    <xdr:rowOff>266700</xdr:rowOff>
                  </to>
                </anchor>
              </controlPr>
            </control>
          </mc:Choice>
        </mc:AlternateContent>
        <mc:AlternateContent xmlns:mc="http://schemas.openxmlformats.org/markup-compatibility/2006">
          <mc:Choice Requires="x14">
            <control shapeId="4302" r:id="rId121" name="Group Box 206">
              <controlPr defaultSize="0" autoFill="0" autoPict="0">
                <anchor moveWithCells="1">
                  <from>
                    <xdr:col>9</xdr:col>
                    <xdr:colOff>28575</xdr:colOff>
                    <xdr:row>54</xdr:row>
                    <xdr:rowOff>28575</xdr:rowOff>
                  </from>
                  <to>
                    <xdr:col>10</xdr:col>
                    <xdr:colOff>28575</xdr:colOff>
                    <xdr:row>57</xdr:row>
                    <xdr:rowOff>266700</xdr:rowOff>
                  </to>
                </anchor>
              </controlPr>
            </control>
          </mc:Choice>
        </mc:AlternateContent>
        <mc:AlternateContent xmlns:mc="http://schemas.openxmlformats.org/markup-compatibility/2006">
          <mc:Choice Requires="x14">
            <control shapeId="4303" r:id="rId122" name="Group Box 207">
              <controlPr defaultSize="0" autoFill="0" autoPict="0">
                <anchor moveWithCells="1">
                  <from>
                    <xdr:col>9</xdr:col>
                    <xdr:colOff>28575</xdr:colOff>
                    <xdr:row>50</xdr:row>
                    <xdr:rowOff>0</xdr:rowOff>
                  </from>
                  <to>
                    <xdr:col>10</xdr:col>
                    <xdr:colOff>28575</xdr:colOff>
                    <xdr:row>53</xdr:row>
                    <xdr:rowOff>247650</xdr:rowOff>
                  </to>
                </anchor>
              </controlPr>
            </control>
          </mc:Choice>
        </mc:AlternateContent>
        <mc:AlternateContent xmlns:mc="http://schemas.openxmlformats.org/markup-compatibility/2006">
          <mc:Choice Requires="x14">
            <control shapeId="4446" r:id="rId123" name="Group Box 350">
              <controlPr defaultSize="0" autoFill="0" autoPict="0">
                <anchor moveWithCells="1">
                  <from>
                    <xdr:col>9</xdr:col>
                    <xdr:colOff>19050</xdr:colOff>
                    <xdr:row>50</xdr:row>
                    <xdr:rowOff>0</xdr:rowOff>
                  </from>
                  <to>
                    <xdr:col>10</xdr:col>
                    <xdr:colOff>685800</xdr:colOff>
                    <xdr:row>53</xdr:row>
                    <xdr:rowOff>266700</xdr:rowOff>
                  </to>
                </anchor>
              </controlPr>
            </control>
          </mc:Choice>
        </mc:AlternateContent>
        <mc:AlternateContent xmlns:mc="http://schemas.openxmlformats.org/markup-compatibility/2006">
          <mc:Choice Requires="x14">
            <control shapeId="4447" r:id="rId124" name="Group Box 351">
              <controlPr defaultSize="0" autoFill="0" autoPict="0">
                <anchor moveWithCells="1">
                  <from>
                    <xdr:col>9</xdr:col>
                    <xdr:colOff>0</xdr:colOff>
                    <xdr:row>50</xdr:row>
                    <xdr:rowOff>28575</xdr:rowOff>
                  </from>
                  <to>
                    <xdr:col>10</xdr:col>
                    <xdr:colOff>0</xdr:colOff>
                    <xdr:row>53</xdr:row>
                    <xdr:rowOff>266700</xdr:rowOff>
                  </to>
                </anchor>
              </controlPr>
            </control>
          </mc:Choice>
        </mc:AlternateContent>
        <mc:AlternateContent xmlns:mc="http://schemas.openxmlformats.org/markup-compatibility/2006">
          <mc:Choice Requires="x14">
            <control shapeId="4448" r:id="rId125" name="Group Box 352">
              <controlPr defaultSize="0" autoFill="0" autoPict="0">
                <anchor moveWithCells="1">
                  <from>
                    <xdr:col>9</xdr:col>
                    <xdr:colOff>19050</xdr:colOff>
                    <xdr:row>50</xdr:row>
                    <xdr:rowOff>0</xdr:rowOff>
                  </from>
                  <to>
                    <xdr:col>10</xdr:col>
                    <xdr:colOff>685800</xdr:colOff>
                    <xdr:row>53</xdr:row>
                    <xdr:rowOff>266700</xdr:rowOff>
                  </to>
                </anchor>
              </controlPr>
            </control>
          </mc:Choice>
        </mc:AlternateContent>
        <mc:AlternateContent xmlns:mc="http://schemas.openxmlformats.org/markup-compatibility/2006">
          <mc:Choice Requires="x14">
            <control shapeId="4449" r:id="rId126" name="Group Box 353">
              <controlPr defaultSize="0" autoFill="0" autoPict="0">
                <anchor moveWithCells="1">
                  <from>
                    <xdr:col>9</xdr:col>
                    <xdr:colOff>9525</xdr:colOff>
                    <xdr:row>50</xdr:row>
                    <xdr:rowOff>28575</xdr:rowOff>
                  </from>
                  <to>
                    <xdr:col>10</xdr:col>
                    <xdr:colOff>9525</xdr:colOff>
                    <xdr:row>53</xdr:row>
                    <xdr:rowOff>266700</xdr:rowOff>
                  </to>
                </anchor>
              </controlPr>
            </control>
          </mc:Choice>
        </mc:AlternateContent>
        <mc:AlternateContent xmlns:mc="http://schemas.openxmlformats.org/markup-compatibility/2006">
          <mc:Choice Requires="x14">
            <control shapeId="4450" r:id="rId127" name="Group Box 354">
              <controlPr defaultSize="0" autoFill="0" autoPict="0">
                <anchor moveWithCells="1">
                  <from>
                    <xdr:col>9</xdr:col>
                    <xdr:colOff>19050</xdr:colOff>
                    <xdr:row>50</xdr:row>
                    <xdr:rowOff>0</xdr:rowOff>
                  </from>
                  <to>
                    <xdr:col>10</xdr:col>
                    <xdr:colOff>685800</xdr:colOff>
                    <xdr:row>53</xdr:row>
                    <xdr:rowOff>266700</xdr:rowOff>
                  </to>
                </anchor>
              </controlPr>
            </control>
          </mc:Choice>
        </mc:AlternateContent>
        <mc:AlternateContent xmlns:mc="http://schemas.openxmlformats.org/markup-compatibility/2006">
          <mc:Choice Requires="x14">
            <control shapeId="4451" r:id="rId128" name="Group Box 355">
              <controlPr defaultSize="0" autoFill="0" autoPict="0">
                <anchor moveWithCells="1">
                  <from>
                    <xdr:col>9</xdr:col>
                    <xdr:colOff>0</xdr:colOff>
                    <xdr:row>50</xdr:row>
                    <xdr:rowOff>28575</xdr:rowOff>
                  </from>
                  <to>
                    <xdr:col>10</xdr:col>
                    <xdr:colOff>0</xdr:colOff>
                    <xdr:row>53</xdr:row>
                    <xdr:rowOff>266700</xdr:rowOff>
                  </to>
                </anchor>
              </controlPr>
            </control>
          </mc:Choice>
        </mc:AlternateContent>
        <mc:AlternateContent xmlns:mc="http://schemas.openxmlformats.org/markup-compatibility/2006">
          <mc:Choice Requires="x14">
            <control shapeId="4452" r:id="rId129" name="Group Box 356">
              <controlPr defaultSize="0" autoFill="0" autoPict="0">
                <anchor moveWithCells="1">
                  <from>
                    <xdr:col>9</xdr:col>
                    <xdr:colOff>19050</xdr:colOff>
                    <xdr:row>50</xdr:row>
                    <xdr:rowOff>0</xdr:rowOff>
                  </from>
                  <to>
                    <xdr:col>10</xdr:col>
                    <xdr:colOff>685800</xdr:colOff>
                    <xdr:row>53</xdr:row>
                    <xdr:rowOff>266700</xdr:rowOff>
                  </to>
                </anchor>
              </controlPr>
            </control>
          </mc:Choice>
        </mc:AlternateContent>
        <mc:AlternateContent xmlns:mc="http://schemas.openxmlformats.org/markup-compatibility/2006">
          <mc:Choice Requires="x14">
            <control shapeId="4453" r:id="rId130" name="Group Box 357">
              <controlPr defaultSize="0" autoFill="0" autoPict="0">
                <anchor moveWithCells="1">
                  <from>
                    <xdr:col>9</xdr:col>
                    <xdr:colOff>9525</xdr:colOff>
                    <xdr:row>50</xdr:row>
                    <xdr:rowOff>28575</xdr:rowOff>
                  </from>
                  <to>
                    <xdr:col>10</xdr:col>
                    <xdr:colOff>9525</xdr:colOff>
                    <xdr:row>53</xdr:row>
                    <xdr:rowOff>266700</xdr:rowOff>
                  </to>
                </anchor>
              </controlPr>
            </control>
          </mc:Choice>
        </mc:AlternateContent>
        <mc:AlternateContent xmlns:mc="http://schemas.openxmlformats.org/markup-compatibility/2006">
          <mc:Choice Requires="x14">
            <control shapeId="4454" r:id="rId131" name="Group Box 358">
              <controlPr defaultSize="0" autoFill="0" autoPict="0">
                <anchor moveWithCells="1">
                  <from>
                    <xdr:col>9</xdr:col>
                    <xdr:colOff>19050</xdr:colOff>
                    <xdr:row>50</xdr:row>
                    <xdr:rowOff>0</xdr:rowOff>
                  </from>
                  <to>
                    <xdr:col>10</xdr:col>
                    <xdr:colOff>685800</xdr:colOff>
                    <xdr:row>53</xdr:row>
                    <xdr:rowOff>266700</xdr:rowOff>
                  </to>
                </anchor>
              </controlPr>
            </control>
          </mc:Choice>
        </mc:AlternateContent>
        <mc:AlternateContent xmlns:mc="http://schemas.openxmlformats.org/markup-compatibility/2006">
          <mc:Choice Requires="x14">
            <control shapeId="4455" r:id="rId132" name="Group Box 359">
              <controlPr defaultSize="0" autoFill="0" autoPict="0">
                <anchor moveWithCells="1">
                  <from>
                    <xdr:col>9</xdr:col>
                    <xdr:colOff>0</xdr:colOff>
                    <xdr:row>50</xdr:row>
                    <xdr:rowOff>9525</xdr:rowOff>
                  </from>
                  <to>
                    <xdr:col>10</xdr:col>
                    <xdr:colOff>0</xdr:colOff>
                    <xdr:row>53</xdr:row>
                    <xdr:rowOff>266700</xdr:rowOff>
                  </to>
                </anchor>
              </controlPr>
            </control>
          </mc:Choice>
        </mc:AlternateContent>
        <mc:AlternateContent xmlns:mc="http://schemas.openxmlformats.org/markup-compatibility/2006">
          <mc:Choice Requires="x14">
            <control shapeId="4456" r:id="rId133" name="Group Box 360">
              <controlPr defaultSize="0" autoFill="0" autoPict="0">
                <anchor moveWithCells="1">
                  <from>
                    <xdr:col>9</xdr:col>
                    <xdr:colOff>19050</xdr:colOff>
                    <xdr:row>53</xdr:row>
                    <xdr:rowOff>285750</xdr:rowOff>
                  </from>
                  <to>
                    <xdr:col>10</xdr:col>
                    <xdr:colOff>685800</xdr:colOff>
                    <xdr:row>58</xdr:row>
                    <xdr:rowOff>0</xdr:rowOff>
                  </to>
                </anchor>
              </controlPr>
            </control>
          </mc:Choice>
        </mc:AlternateContent>
        <mc:AlternateContent xmlns:mc="http://schemas.openxmlformats.org/markup-compatibility/2006">
          <mc:Choice Requires="x14">
            <control shapeId="4457" r:id="rId134" name="Group Box 361">
              <controlPr defaultSize="0" autoFill="0" autoPict="0">
                <anchor moveWithCells="1">
                  <from>
                    <xdr:col>9</xdr:col>
                    <xdr:colOff>28575</xdr:colOff>
                    <xdr:row>54</xdr:row>
                    <xdr:rowOff>0</xdr:rowOff>
                  </from>
                  <to>
                    <xdr:col>10</xdr:col>
                    <xdr:colOff>28575</xdr:colOff>
                    <xdr:row>57</xdr:row>
                    <xdr:rowOff>247650</xdr:rowOff>
                  </to>
                </anchor>
              </controlPr>
            </control>
          </mc:Choice>
        </mc:AlternateContent>
        <mc:AlternateContent xmlns:mc="http://schemas.openxmlformats.org/markup-compatibility/2006">
          <mc:Choice Requires="x14">
            <control shapeId="4458" r:id="rId135" name="Group Box 362">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4459" r:id="rId136" name="Group Box 363">
              <controlPr defaultSize="0" autoFill="0" autoPict="0">
                <anchor moveWithCells="1">
                  <from>
                    <xdr:col>9</xdr:col>
                    <xdr:colOff>0</xdr:colOff>
                    <xdr:row>54</xdr:row>
                    <xdr:rowOff>28575</xdr:rowOff>
                  </from>
                  <to>
                    <xdr:col>10</xdr:col>
                    <xdr:colOff>0</xdr:colOff>
                    <xdr:row>57</xdr:row>
                    <xdr:rowOff>266700</xdr:rowOff>
                  </to>
                </anchor>
              </controlPr>
            </control>
          </mc:Choice>
        </mc:AlternateContent>
        <mc:AlternateContent xmlns:mc="http://schemas.openxmlformats.org/markup-compatibility/2006">
          <mc:Choice Requires="x14">
            <control shapeId="4460" r:id="rId137" name="Group Box 364">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4461" r:id="rId138" name="Group Box 365">
              <controlPr defaultSize="0" autoFill="0" autoPict="0">
                <anchor moveWithCells="1">
                  <from>
                    <xdr:col>9</xdr:col>
                    <xdr:colOff>9525</xdr:colOff>
                    <xdr:row>54</xdr:row>
                    <xdr:rowOff>28575</xdr:rowOff>
                  </from>
                  <to>
                    <xdr:col>10</xdr:col>
                    <xdr:colOff>9525</xdr:colOff>
                    <xdr:row>57</xdr:row>
                    <xdr:rowOff>266700</xdr:rowOff>
                  </to>
                </anchor>
              </controlPr>
            </control>
          </mc:Choice>
        </mc:AlternateContent>
        <mc:AlternateContent xmlns:mc="http://schemas.openxmlformats.org/markup-compatibility/2006">
          <mc:Choice Requires="x14">
            <control shapeId="4462" r:id="rId139" name="Group Box 366">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4463" r:id="rId140" name="Group Box 367">
              <controlPr defaultSize="0" autoFill="0" autoPict="0">
                <anchor moveWithCells="1">
                  <from>
                    <xdr:col>9</xdr:col>
                    <xdr:colOff>0</xdr:colOff>
                    <xdr:row>54</xdr:row>
                    <xdr:rowOff>28575</xdr:rowOff>
                  </from>
                  <to>
                    <xdr:col>10</xdr:col>
                    <xdr:colOff>0</xdr:colOff>
                    <xdr:row>57</xdr:row>
                    <xdr:rowOff>266700</xdr:rowOff>
                  </to>
                </anchor>
              </controlPr>
            </control>
          </mc:Choice>
        </mc:AlternateContent>
        <mc:AlternateContent xmlns:mc="http://schemas.openxmlformats.org/markup-compatibility/2006">
          <mc:Choice Requires="x14">
            <control shapeId="4464" r:id="rId141" name="Group Box 368">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4465" r:id="rId142" name="Group Box 369">
              <controlPr defaultSize="0" autoFill="0" autoPict="0">
                <anchor moveWithCells="1">
                  <from>
                    <xdr:col>9</xdr:col>
                    <xdr:colOff>9525</xdr:colOff>
                    <xdr:row>54</xdr:row>
                    <xdr:rowOff>28575</xdr:rowOff>
                  </from>
                  <to>
                    <xdr:col>10</xdr:col>
                    <xdr:colOff>9525</xdr:colOff>
                    <xdr:row>57</xdr:row>
                    <xdr:rowOff>266700</xdr:rowOff>
                  </to>
                </anchor>
              </controlPr>
            </control>
          </mc:Choice>
        </mc:AlternateContent>
        <mc:AlternateContent xmlns:mc="http://schemas.openxmlformats.org/markup-compatibility/2006">
          <mc:Choice Requires="x14">
            <control shapeId="4466" r:id="rId143" name="Group Box 370">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4467" r:id="rId144" name="Group Box 371">
              <controlPr defaultSize="0" autoFill="0" autoPict="0">
                <anchor moveWithCells="1">
                  <from>
                    <xdr:col>9</xdr:col>
                    <xdr:colOff>0</xdr:colOff>
                    <xdr:row>54</xdr:row>
                    <xdr:rowOff>9525</xdr:rowOff>
                  </from>
                  <to>
                    <xdr:col>10</xdr:col>
                    <xdr:colOff>0</xdr:colOff>
                    <xdr:row>57</xdr:row>
                    <xdr:rowOff>266700</xdr:rowOff>
                  </to>
                </anchor>
              </controlPr>
            </control>
          </mc:Choice>
        </mc:AlternateContent>
        <mc:AlternateContent xmlns:mc="http://schemas.openxmlformats.org/markup-compatibility/2006">
          <mc:Choice Requires="x14">
            <control shapeId="4468" r:id="rId145" name="Group Box 372">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469" r:id="rId146" name="Group Box 373">
              <controlPr defaultSize="0" autoFill="0" autoPict="0">
                <anchor moveWithCells="1">
                  <from>
                    <xdr:col>9</xdr:col>
                    <xdr:colOff>28575</xdr:colOff>
                    <xdr:row>58</xdr:row>
                    <xdr:rowOff>28575</xdr:rowOff>
                  </from>
                  <to>
                    <xdr:col>10</xdr:col>
                    <xdr:colOff>28575</xdr:colOff>
                    <xdr:row>61</xdr:row>
                    <xdr:rowOff>266700</xdr:rowOff>
                  </to>
                </anchor>
              </controlPr>
            </control>
          </mc:Choice>
        </mc:AlternateContent>
        <mc:AlternateContent xmlns:mc="http://schemas.openxmlformats.org/markup-compatibility/2006">
          <mc:Choice Requires="x14">
            <control shapeId="4470" r:id="rId147" name="Group Box 374">
              <controlPr defaultSize="0" autoFill="0" autoPict="0">
                <anchor moveWithCells="1">
                  <from>
                    <xdr:col>9</xdr:col>
                    <xdr:colOff>19050</xdr:colOff>
                    <xdr:row>57</xdr:row>
                    <xdr:rowOff>285750</xdr:rowOff>
                  </from>
                  <to>
                    <xdr:col>10</xdr:col>
                    <xdr:colOff>685800</xdr:colOff>
                    <xdr:row>62</xdr:row>
                    <xdr:rowOff>0</xdr:rowOff>
                  </to>
                </anchor>
              </controlPr>
            </control>
          </mc:Choice>
        </mc:AlternateContent>
        <mc:AlternateContent xmlns:mc="http://schemas.openxmlformats.org/markup-compatibility/2006">
          <mc:Choice Requires="x14">
            <control shapeId="4471" r:id="rId148" name="Group Box 375">
              <controlPr defaultSize="0" autoFill="0" autoPict="0">
                <anchor moveWithCells="1">
                  <from>
                    <xdr:col>9</xdr:col>
                    <xdr:colOff>28575</xdr:colOff>
                    <xdr:row>58</xdr:row>
                    <xdr:rowOff>0</xdr:rowOff>
                  </from>
                  <to>
                    <xdr:col>10</xdr:col>
                    <xdr:colOff>28575</xdr:colOff>
                    <xdr:row>61</xdr:row>
                    <xdr:rowOff>247650</xdr:rowOff>
                  </to>
                </anchor>
              </controlPr>
            </control>
          </mc:Choice>
        </mc:AlternateContent>
        <mc:AlternateContent xmlns:mc="http://schemas.openxmlformats.org/markup-compatibility/2006">
          <mc:Choice Requires="x14">
            <control shapeId="4472" r:id="rId149" name="Group Box 376">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473" r:id="rId150" name="Group Box 377">
              <controlPr defaultSize="0" autoFill="0" autoPict="0">
                <anchor moveWithCells="1">
                  <from>
                    <xdr:col>9</xdr:col>
                    <xdr:colOff>0</xdr:colOff>
                    <xdr:row>58</xdr:row>
                    <xdr:rowOff>28575</xdr:rowOff>
                  </from>
                  <to>
                    <xdr:col>10</xdr:col>
                    <xdr:colOff>0</xdr:colOff>
                    <xdr:row>61</xdr:row>
                    <xdr:rowOff>266700</xdr:rowOff>
                  </to>
                </anchor>
              </controlPr>
            </control>
          </mc:Choice>
        </mc:AlternateContent>
        <mc:AlternateContent xmlns:mc="http://schemas.openxmlformats.org/markup-compatibility/2006">
          <mc:Choice Requires="x14">
            <control shapeId="4474" r:id="rId151" name="Group Box 378">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475" r:id="rId152" name="Group Box 379">
              <controlPr defaultSize="0" autoFill="0" autoPict="0">
                <anchor moveWithCells="1">
                  <from>
                    <xdr:col>9</xdr:col>
                    <xdr:colOff>9525</xdr:colOff>
                    <xdr:row>58</xdr:row>
                    <xdr:rowOff>28575</xdr:rowOff>
                  </from>
                  <to>
                    <xdr:col>10</xdr:col>
                    <xdr:colOff>9525</xdr:colOff>
                    <xdr:row>61</xdr:row>
                    <xdr:rowOff>266700</xdr:rowOff>
                  </to>
                </anchor>
              </controlPr>
            </control>
          </mc:Choice>
        </mc:AlternateContent>
        <mc:AlternateContent xmlns:mc="http://schemas.openxmlformats.org/markup-compatibility/2006">
          <mc:Choice Requires="x14">
            <control shapeId="4476" r:id="rId153" name="Group Box 380">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477" r:id="rId154" name="Group Box 381">
              <controlPr defaultSize="0" autoFill="0" autoPict="0">
                <anchor moveWithCells="1">
                  <from>
                    <xdr:col>9</xdr:col>
                    <xdr:colOff>0</xdr:colOff>
                    <xdr:row>58</xdr:row>
                    <xdr:rowOff>28575</xdr:rowOff>
                  </from>
                  <to>
                    <xdr:col>10</xdr:col>
                    <xdr:colOff>0</xdr:colOff>
                    <xdr:row>61</xdr:row>
                    <xdr:rowOff>266700</xdr:rowOff>
                  </to>
                </anchor>
              </controlPr>
            </control>
          </mc:Choice>
        </mc:AlternateContent>
        <mc:AlternateContent xmlns:mc="http://schemas.openxmlformats.org/markup-compatibility/2006">
          <mc:Choice Requires="x14">
            <control shapeId="4478" r:id="rId155" name="Group Box 382">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479" r:id="rId156" name="Group Box 383">
              <controlPr defaultSize="0" autoFill="0" autoPict="0">
                <anchor moveWithCells="1">
                  <from>
                    <xdr:col>9</xdr:col>
                    <xdr:colOff>9525</xdr:colOff>
                    <xdr:row>58</xdr:row>
                    <xdr:rowOff>28575</xdr:rowOff>
                  </from>
                  <to>
                    <xdr:col>10</xdr:col>
                    <xdr:colOff>9525</xdr:colOff>
                    <xdr:row>61</xdr:row>
                    <xdr:rowOff>266700</xdr:rowOff>
                  </to>
                </anchor>
              </controlPr>
            </control>
          </mc:Choice>
        </mc:AlternateContent>
        <mc:AlternateContent xmlns:mc="http://schemas.openxmlformats.org/markup-compatibility/2006">
          <mc:Choice Requires="x14">
            <control shapeId="4480" r:id="rId157" name="Group Box 384">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481" r:id="rId158" name="Group Box 385">
              <controlPr defaultSize="0" autoFill="0" autoPict="0">
                <anchor moveWithCells="1">
                  <from>
                    <xdr:col>9</xdr:col>
                    <xdr:colOff>0</xdr:colOff>
                    <xdr:row>58</xdr:row>
                    <xdr:rowOff>9525</xdr:rowOff>
                  </from>
                  <to>
                    <xdr:col>10</xdr:col>
                    <xdr:colOff>0</xdr:colOff>
                    <xdr:row>61</xdr:row>
                    <xdr:rowOff>266700</xdr:rowOff>
                  </to>
                </anchor>
              </controlPr>
            </control>
          </mc:Choice>
        </mc:AlternateContent>
        <mc:AlternateContent xmlns:mc="http://schemas.openxmlformats.org/markup-compatibility/2006">
          <mc:Choice Requires="x14">
            <control shapeId="4482" r:id="rId159" name="Group Box 386">
              <controlPr defaultSize="0" autoFill="0" autoPict="0">
                <anchor moveWithCells="1">
                  <from>
                    <xdr:col>9</xdr:col>
                    <xdr:colOff>19050</xdr:colOff>
                    <xdr:row>66</xdr:row>
                    <xdr:rowOff>285750</xdr:rowOff>
                  </from>
                  <to>
                    <xdr:col>10</xdr:col>
                    <xdr:colOff>685800</xdr:colOff>
                    <xdr:row>70</xdr:row>
                    <xdr:rowOff>266700</xdr:rowOff>
                  </to>
                </anchor>
              </controlPr>
            </control>
          </mc:Choice>
        </mc:AlternateContent>
        <mc:AlternateContent xmlns:mc="http://schemas.openxmlformats.org/markup-compatibility/2006">
          <mc:Choice Requires="x14">
            <control shapeId="4487" r:id="rId160" name="Group Box 391">
              <controlPr defaultSize="0" autoFill="0" autoPict="0">
                <anchor moveWithCells="1">
                  <from>
                    <xdr:col>9</xdr:col>
                    <xdr:colOff>28575</xdr:colOff>
                    <xdr:row>67</xdr:row>
                    <xdr:rowOff>0</xdr:rowOff>
                  </from>
                  <to>
                    <xdr:col>10</xdr:col>
                    <xdr:colOff>28575</xdr:colOff>
                    <xdr:row>70</xdr:row>
                    <xdr:rowOff>247650</xdr:rowOff>
                  </to>
                </anchor>
              </controlPr>
            </control>
          </mc:Choice>
        </mc:AlternateContent>
        <mc:AlternateContent xmlns:mc="http://schemas.openxmlformats.org/markup-compatibility/2006">
          <mc:Choice Requires="x14">
            <control shapeId="4488" r:id="rId161" name="Group Box 392">
              <controlPr defaultSize="0" autoFill="0" autoPict="0">
                <anchor moveWithCells="1">
                  <from>
                    <xdr:col>9</xdr:col>
                    <xdr:colOff>19050</xdr:colOff>
                    <xdr:row>67</xdr:row>
                    <xdr:rowOff>0</xdr:rowOff>
                  </from>
                  <to>
                    <xdr:col>10</xdr:col>
                    <xdr:colOff>685800</xdr:colOff>
                    <xdr:row>70</xdr:row>
                    <xdr:rowOff>266700</xdr:rowOff>
                  </to>
                </anchor>
              </controlPr>
            </control>
          </mc:Choice>
        </mc:AlternateContent>
        <mc:AlternateContent xmlns:mc="http://schemas.openxmlformats.org/markup-compatibility/2006">
          <mc:Choice Requires="x14">
            <control shapeId="4489" r:id="rId162" name="Group Box 393">
              <controlPr defaultSize="0" autoFill="0" autoPict="0">
                <anchor moveWithCells="1">
                  <from>
                    <xdr:col>9</xdr:col>
                    <xdr:colOff>0</xdr:colOff>
                    <xdr:row>67</xdr:row>
                    <xdr:rowOff>28575</xdr:rowOff>
                  </from>
                  <to>
                    <xdr:col>10</xdr:col>
                    <xdr:colOff>0</xdr:colOff>
                    <xdr:row>70</xdr:row>
                    <xdr:rowOff>266700</xdr:rowOff>
                  </to>
                </anchor>
              </controlPr>
            </control>
          </mc:Choice>
        </mc:AlternateContent>
        <mc:AlternateContent xmlns:mc="http://schemas.openxmlformats.org/markup-compatibility/2006">
          <mc:Choice Requires="x14">
            <control shapeId="4490" r:id="rId163" name="Group Box 394">
              <controlPr defaultSize="0" autoFill="0" autoPict="0">
                <anchor moveWithCells="1">
                  <from>
                    <xdr:col>9</xdr:col>
                    <xdr:colOff>19050</xdr:colOff>
                    <xdr:row>67</xdr:row>
                    <xdr:rowOff>0</xdr:rowOff>
                  </from>
                  <to>
                    <xdr:col>10</xdr:col>
                    <xdr:colOff>685800</xdr:colOff>
                    <xdr:row>70</xdr:row>
                    <xdr:rowOff>266700</xdr:rowOff>
                  </to>
                </anchor>
              </controlPr>
            </control>
          </mc:Choice>
        </mc:AlternateContent>
        <mc:AlternateContent xmlns:mc="http://schemas.openxmlformats.org/markup-compatibility/2006">
          <mc:Choice Requires="x14">
            <control shapeId="4491" r:id="rId164" name="Group Box 395">
              <controlPr defaultSize="0" autoFill="0" autoPict="0">
                <anchor moveWithCells="1">
                  <from>
                    <xdr:col>9</xdr:col>
                    <xdr:colOff>9525</xdr:colOff>
                    <xdr:row>67</xdr:row>
                    <xdr:rowOff>28575</xdr:rowOff>
                  </from>
                  <to>
                    <xdr:col>10</xdr:col>
                    <xdr:colOff>9525</xdr:colOff>
                    <xdr:row>70</xdr:row>
                    <xdr:rowOff>266700</xdr:rowOff>
                  </to>
                </anchor>
              </controlPr>
            </control>
          </mc:Choice>
        </mc:AlternateContent>
        <mc:AlternateContent xmlns:mc="http://schemas.openxmlformats.org/markup-compatibility/2006">
          <mc:Choice Requires="x14">
            <control shapeId="4492" r:id="rId165" name="Group Box 396">
              <controlPr defaultSize="0" autoFill="0" autoPict="0">
                <anchor moveWithCells="1">
                  <from>
                    <xdr:col>9</xdr:col>
                    <xdr:colOff>19050</xdr:colOff>
                    <xdr:row>67</xdr:row>
                    <xdr:rowOff>0</xdr:rowOff>
                  </from>
                  <to>
                    <xdr:col>10</xdr:col>
                    <xdr:colOff>685800</xdr:colOff>
                    <xdr:row>70</xdr:row>
                    <xdr:rowOff>266700</xdr:rowOff>
                  </to>
                </anchor>
              </controlPr>
            </control>
          </mc:Choice>
        </mc:AlternateContent>
        <mc:AlternateContent xmlns:mc="http://schemas.openxmlformats.org/markup-compatibility/2006">
          <mc:Choice Requires="x14">
            <control shapeId="4493" r:id="rId166" name="Group Box 397">
              <controlPr defaultSize="0" autoFill="0" autoPict="0">
                <anchor moveWithCells="1">
                  <from>
                    <xdr:col>9</xdr:col>
                    <xdr:colOff>0</xdr:colOff>
                    <xdr:row>67</xdr:row>
                    <xdr:rowOff>28575</xdr:rowOff>
                  </from>
                  <to>
                    <xdr:col>10</xdr:col>
                    <xdr:colOff>0</xdr:colOff>
                    <xdr:row>70</xdr:row>
                    <xdr:rowOff>266700</xdr:rowOff>
                  </to>
                </anchor>
              </controlPr>
            </control>
          </mc:Choice>
        </mc:AlternateContent>
        <mc:AlternateContent xmlns:mc="http://schemas.openxmlformats.org/markup-compatibility/2006">
          <mc:Choice Requires="x14">
            <control shapeId="4494" r:id="rId167" name="Group Box 398">
              <controlPr defaultSize="0" autoFill="0" autoPict="0">
                <anchor moveWithCells="1">
                  <from>
                    <xdr:col>9</xdr:col>
                    <xdr:colOff>19050</xdr:colOff>
                    <xdr:row>67</xdr:row>
                    <xdr:rowOff>0</xdr:rowOff>
                  </from>
                  <to>
                    <xdr:col>10</xdr:col>
                    <xdr:colOff>685800</xdr:colOff>
                    <xdr:row>70</xdr:row>
                    <xdr:rowOff>266700</xdr:rowOff>
                  </to>
                </anchor>
              </controlPr>
            </control>
          </mc:Choice>
        </mc:AlternateContent>
        <mc:AlternateContent xmlns:mc="http://schemas.openxmlformats.org/markup-compatibility/2006">
          <mc:Choice Requires="x14">
            <control shapeId="4495" r:id="rId168" name="Group Box 399">
              <controlPr defaultSize="0" autoFill="0" autoPict="0">
                <anchor moveWithCells="1">
                  <from>
                    <xdr:col>9</xdr:col>
                    <xdr:colOff>9525</xdr:colOff>
                    <xdr:row>67</xdr:row>
                    <xdr:rowOff>28575</xdr:rowOff>
                  </from>
                  <to>
                    <xdr:col>10</xdr:col>
                    <xdr:colOff>9525</xdr:colOff>
                    <xdr:row>70</xdr:row>
                    <xdr:rowOff>266700</xdr:rowOff>
                  </to>
                </anchor>
              </controlPr>
            </control>
          </mc:Choice>
        </mc:AlternateContent>
        <mc:AlternateContent xmlns:mc="http://schemas.openxmlformats.org/markup-compatibility/2006">
          <mc:Choice Requires="x14">
            <control shapeId="4496" r:id="rId169" name="Group Box 400">
              <controlPr defaultSize="0" autoFill="0" autoPict="0">
                <anchor moveWithCells="1">
                  <from>
                    <xdr:col>9</xdr:col>
                    <xdr:colOff>19050</xdr:colOff>
                    <xdr:row>67</xdr:row>
                    <xdr:rowOff>0</xdr:rowOff>
                  </from>
                  <to>
                    <xdr:col>10</xdr:col>
                    <xdr:colOff>685800</xdr:colOff>
                    <xdr:row>70</xdr:row>
                    <xdr:rowOff>266700</xdr:rowOff>
                  </to>
                </anchor>
              </controlPr>
            </control>
          </mc:Choice>
        </mc:AlternateContent>
        <mc:AlternateContent xmlns:mc="http://schemas.openxmlformats.org/markup-compatibility/2006">
          <mc:Choice Requires="x14">
            <control shapeId="4497" r:id="rId170" name="Group Box 401">
              <controlPr defaultSize="0" autoFill="0" autoPict="0">
                <anchor moveWithCells="1">
                  <from>
                    <xdr:col>9</xdr:col>
                    <xdr:colOff>0</xdr:colOff>
                    <xdr:row>67</xdr:row>
                    <xdr:rowOff>9525</xdr:rowOff>
                  </from>
                  <to>
                    <xdr:col>10</xdr:col>
                    <xdr:colOff>0</xdr:colOff>
                    <xdr:row>70</xdr:row>
                    <xdr:rowOff>266700</xdr:rowOff>
                  </to>
                </anchor>
              </controlPr>
            </control>
          </mc:Choice>
        </mc:AlternateContent>
        <mc:AlternateContent xmlns:mc="http://schemas.openxmlformats.org/markup-compatibility/2006">
          <mc:Choice Requires="x14">
            <control shapeId="4246" r:id="rId171" name="Group Box 150">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256" r:id="rId172" name="Group Box 160">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309" r:id="rId173" name="Group Box 213">
              <controlPr defaultSize="0" autoFill="0" autoPict="0">
                <anchor moveWithCells="1">
                  <from>
                    <xdr:col>9</xdr:col>
                    <xdr:colOff>9525</xdr:colOff>
                    <xdr:row>70</xdr:row>
                    <xdr:rowOff>266700</xdr:rowOff>
                  </from>
                  <to>
                    <xdr:col>10</xdr:col>
                    <xdr:colOff>9525</xdr:colOff>
                    <xdr:row>74</xdr:row>
                    <xdr:rowOff>228600</xdr:rowOff>
                  </to>
                </anchor>
              </controlPr>
            </control>
          </mc:Choice>
        </mc:AlternateContent>
        <mc:AlternateContent xmlns:mc="http://schemas.openxmlformats.org/markup-compatibility/2006">
          <mc:Choice Requires="x14">
            <control shapeId="4310" r:id="rId174" name="Group Box 214">
              <controlPr defaultSize="0" autoFill="0" autoPict="0">
                <anchor moveWithCells="1">
                  <from>
                    <xdr:col>9</xdr:col>
                    <xdr:colOff>0</xdr:colOff>
                    <xdr:row>74</xdr:row>
                    <xdr:rowOff>266700</xdr:rowOff>
                  </from>
                  <to>
                    <xdr:col>10</xdr:col>
                    <xdr:colOff>0</xdr:colOff>
                    <xdr:row>78</xdr:row>
                    <xdr:rowOff>228600</xdr:rowOff>
                  </to>
                </anchor>
              </controlPr>
            </control>
          </mc:Choice>
        </mc:AlternateContent>
        <mc:AlternateContent xmlns:mc="http://schemas.openxmlformats.org/markup-compatibility/2006">
          <mc:Choice Requires="x14">
            <control shapeId="4483" r:id="rId175" name="Group Box 387">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484" r:id="rId176" name="Group Box 388">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485" r:id="rId177" name="Group Box 389">
              <controlPr defaultSize="0" autoFill="0" autoPict="0">
                <anchor moveWithCells="1">
                  <from>
                    <xdr:col>9</xdr:col>
                    <xdr:colOff>9525</xdr:colOff>
                    <xdr:row>75</xdr:row>
                    <xdr:rowOff>9525</xdr:rowOff>
                  </from>
                  <to>
                    <xdr:col>10</xdr:col>
                    <xdr:colOff>9525</xdr:colOff>
                    <xdr:row>78</xdr:row>
                    <xdr:rowOff>266700</xdr:rowOff>
                  </to>
                </anchor>
              </controlPr>
            </control>
          </mc:Choice>
        </mc:AlternateContent>
        <mc:AlternateContent xmlns:mc="http://schemas.openxmlformats.org/markup-compatibility/2006">
          <mc:Choice Requires="x14">
            <control shapeId="4486" r:id="rId178" name="Group Box 390">
              <controlPr defaultSize="0" autoFill="0" autoPict="0">
                <anchor moveWithCells="1">
                  <from>
                    <xdr:col>9</xdr:col>
                    <xdr:colOff>28575</xdr:colOff>
                    <xdr:row>71</xdr:row>
                    <xdr:rowOff>28575</xdr:rowOff>
                  </from>
                  <to>
                    <xdr:col>10</xdr:col>
                    <xdr:colOff>28575</xdr:colOff>
                    <xdr:row>74</xdr:row>
                    <xdr:rowOff>266700</xdr:rowOff>
                  </to>
                </anchor>
              </controlPr>
            </control>
          </mc:Choice>
        </mc:AlternateContent>
        <mc:AlternateContent xmlns:mc="http://schemas.openxmlformats.org/markup-compatibility/2006">
          <mc:Choice Requires="x14">
            <control shapeId="4498" r:id="rId179" name="Group Box 402">
              <controlPr defaultSize="0" autoFill="0" autoPict="0">
                <anchor moveWithCells="1">
                  <from>
                    <xdr:col>9</xdr:col>
                    <xdr:colOff>19050</xdr:colOff>
                    <xdr:row>70</xdr:row>
                    <xdr:rowOff>285750</xdr:rowOff>
                  </from>
                  <to>
                    <xdr:col>10</xdr:col>
                    <xdr:colOff>685800</xdr:colOff>
                    <xdr:row>75</xdr:row>
                    <xdr:rowOff>0</xdr:rowOff>
                  </to>
                </anchor>
              </controlPr>
            </control>
          </mc:Choice>
        </mc:AlternateContent>
        <mc:AlternateContent xmlns:mc="http://schemas.openxmlformats.org/markup-compatibility/2006">
          <mc:Choice Requires="x14">
            <control shapeId="4499" r:id="rId180" name="Group Box 403">
              <controlPr defaultSize="0" autoFill="0" autoPict="0">
                <anchor moveWithCells="1">
                  <from>
                    <xdr:col>9</xdr:col>
                    <xdr:colOff>28575</xdr:colOff>
                    <xdr:row>71</xdr:row>
                    <xdr:rowOff>0</xdr:rowOff>
                  </from>
                  <to>
                    <xdr:col>10</xdr:col>
                    <xdr:colOff>28575</xdr:colOff>
                    <xdr:row>74</xdr:row>
                    <xdr:rowOff>247650</xdr:rowOff>
                  </to>
                </anchor>
              </controlPr>
            </control>
          </mc:Choice>
        </mc:AlternateContent>
        <mc:AlternateContent xmlns:mc="http://schemas.openxmlformats.org/markup-compatibility/2006">
          <mc:Choice Requires="x14">
            <control shapeId="4500" r:id="rId181" name="Group Box 404">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501" r:id="rId182" name="Group Box 405">
              <controlPr defaultSize="0" autoFill="0" autoPict="0">
                <anchor moveWithCells="1">
                  <from>
                    <xdr:col>9</xdr:col>
                    <xdr:colOff>0</xdr:colOff>
                    <xdr:row>71</xdr:row>
                    <xdr:rowOff>28575</xdr:rowOff>
                  </from>
                  <to>
                    <xdr:col>10</xdr:col>
                    <xdr:colOff>0</xdr:colOff>
                    <xdr:row>74</xdr:row>
                    <xdr:rowOff>266700</xdr:rowOff>
                  </to>
                </anchor>
              </controlPr>
            </control>
          </mc:Choice>
        </mc:AlternateContent>
        <mc:AlternateContent xmlns:mc="http://schemas.openxmlformats.org/markup-compatibility/2006">
          <mc:Choice Requires="x14">
            <control shapeId="4502" r:id="rId183" name="Group Box 406">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503" r:id="rId184" name="Group Box 407">
              <controlPr defaultSize="0" autoFill="0" autoPict="0">
                <anchor moveWithCells="1">
                  <from>
                    <xdr:col>9</xdr:col>
                    <xdr:colOff>9525</xdr:colOff>
                    <xdr:row>71</xdr:row>
                    <xdr:rowOff>28575</xdr:rowOff>
                  </from>
                  <to>
                    <xdr:col>10</xdr:col>
                    <xdr:colOff>9525</xdr:colOff>
                    <xdr:row>74</xdr:row>
                    <xdr:rowOff>266700</xdr:rowOff>
                  </to>
                </anchor>
              </controlPr>
            </control>
          </mc:Choice>
        </mc:AlternateContent>
        <mc:AlternateContent xmlns:mc="http://schemas.openxmlformats.org/markup-compatibility/2006">
          <mc:Choice Requires="x14">
            <control shapeId="4504" r:id="rId185" name="Group Box 408">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505" r:id="rId186" name="Group Box 409">
              <controlPr defaultSize="0" autoFill="0" autoPict="0">
                <anchor moveWithCells="1">
                  <from>
                    <xdr:col>9</xdr:col>
                    <xdr:colOff>0</xdr:colOff>
                    <xdr:row>71</xdr:row>
                    <xdr:rowOff>28575</xdr:rowOff>
                  </from>
                  <to>
                    <xdr:col>10</xdr:col>
                    <xdr:colOff>0</xdr:colOff>
                    <xdr:row>74</xdr:row>
                    <xdr:rowOff>266700</xdr:rowOff>
                  </to>
                </anchor>
              </controlPr>
            </control>
          </mc:Choice>
        </mc:AlternateContent>
        <mc:AlternateContent xmlns:mc="http://schemas.openxmlformats.org/markup-compatibility/2006">
          <mc:Choice Requires="x14">
            <control shapeId="4506" r:id="rId187" name="Group Box 410">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507" r:id="rId188" name="Group Box 411">
              <controlPr defaultSize="0" autoFill="0" autoPict="0">
                <anchor moveWithCells="1">
                  <from>
                    <xdr:col>9</xdr:col>
                    <xdr:colOff>9525</xdr:colOff>
                    <xdr:row>71</xdr:row>
                    <xdr:rowOff>28575</xdr:rowOff>
                  </from>
                  <to>
                    <xdr:col>10</xdr:col>
                    <xdr:colOff>9525</xdr:colOff>
                    <xdr:row>74</xdr:row>
                    <xdr:rowOff>266700</xdr:rowOff>
                  </to>
                </anchor>
              </controlPr>
            </control>
          </mc:Choice>
        </mc:AlternateContent>
        <mc:AlternateContent xmlns:mc="http://schemas.openxmlformats.org/markup-compatibility/2006">
          <mc:Choice Requires="x14">
            <control shapeId="4508" r:id="rId189" name="Group Box 412">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509" r:id="rId190" name="Group Box 413">
              <controlPr defaultSize="0" autoFill="0" autoPict="0">
                <anchor moveWithCells="1">
                  <from>
                    <xdr:col>9</xdr:col>
                    <xdr:colOff>0</xdr:colOff>
                    <xdr:row>71</xdr:row>
                    <xdr:rowOff>9525</xdr:rowOff>
                  </from>
                  <to>
                    <xdr:col>10</xdr:col>
                    <xdr:colOff>0</xdr:colOff>
                    <xdr:row>74</xdr:row>
                    <xdr:rowOff>266700</xdr:rowOff>
                  </to>
                </anchor>
              </controlPr>
            </control>
          </mc:Choice>
        </mc:AlternateContent>
        <mc:AlternateContent xmlns:mc="http://schemas.openxmlformats.org/markup-compatibility/2006">
          <mc:Choice Requires="x14">
            <control shapeId="4510" r:id="rId191" name="Group Box 414">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511" r:id="rId192" name="Group Box 415">
              <controlPr defaultSize="0" autoFill="0" autoPict="0">
                <anchor moveWithCells="1">
                  <from>
                    <xdr:col>9</xdr:col>
                    <xdr:colOff>28575</xdr:colOff>
                    <xdr:row>75</xdr:row>
                    <xdr:rowOff>28575</xdr:rowOff>
                  </from>
                  <to>
                    <xdr:col>10</xdr:col>
                    <xdr:colOff>28575</xdr:colOff>
                    <xdr:row>78</xdr:row>
                    <xdr:rowOff>266700</xdr:rowOff>
                  </to>
                </anchor>
              </controlPr>
            </control>
          </mc:Choice>
        </mc:AlternateContent>
        <mc:AlternateContent xmlns:mc="http://schemas.openxmlformats.org/markup-compatibility/2006">
          <mc:Choice Requires="x14">
            <control shapeId="4512" r:id="rId193" name="Group Box 416">
              <controlPr defaultSize="0" autoFill="0" autoPict="0">
                <anchor moveWithCells="1">
                  <from>
                    <xdr:col>9</xdr:col>
                    <xdr:colOff>19050</xdr:colOff>
                    <xdr:row>74</xdr:row>
                    <xdr:rowOff>285750</xdr:rowOff>
                  </from>
                  <to>
                    <xdr:col>10</xdr:col>
                    <xdr:colOff>685800</xdr:colOff>
                    <xdr:row>79</xdr:row>
                    <xdr:rowOff>0</xdr:rowOff>
                  </to>
                </anchor>
              </controlPr>
            </control>
          </mc:Choice>
        </mc:AlternateContent>
        <mc:AlternateContent xmlns:mc="http://schemas.openxmlformats.org/markup-compatibility/2006">
          <mc:Choice Requires="x14">
            <control shapeId="4513" r:id="rId194" name="Group Box 417">
              <controlPr defaultSize="0" autoFill="0" autoPict="0">
                <anchor moveWithCells="1">
                  <from>
                    <xdr:col>9</xdr:col>
                    <xdr:colOff>28575</xdr:colOff>
                    <xdr:row>75</xdr:row>
                    <xdr:rowOff>0</xdr:rowOff>
                  </from>
                  <to>
                    <xdr:col>10</xdr:col>
                    <xdr:colOff>28575</xdr:colOff>
                    <xdr:row>78</xdr:row>
                    <xdr:rowOff>247650</xdr:rowOff>
                  </to>
                </anchor>
              </controlPr>
            </control>
          </mc:Choice>
        </mc:AlternateContent>
        <mc:AlternateContent xmlns:mc="http://schemas.openxmlformats.org/markup-compatibility/2006">
          <mc:Choice Requires="x14">
            <control shapeId="4514" r:id="rId195" name="Group Box 418">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515" r:id="rId196" name="Group Box 419">
              <controlPr defaultSize="0" autoFill="0" autoPict="0">
                <anchor moveWithCells="1">
                  <from>
                    <xdr:col>9</xdr:col>
                    <xdr:colOff>0</xdr:colOff>
                    <xdr:row>75</xdr:row>
                    <xdr:rowOff>28575</xdr:rowOff>
                  </from>
                  <to>
                    <xdr:col>10</xdr:col>
                    <xdr:colOff>0</xdr:colOff>
                    <xdr:row>78</xdr:row>
                    <xdr:rowOff>266700</xdr:rowOff>
                  </to>
                </anchor>
              </controlPr>
            </control>
          </mc:Choice>
        </mc:AlternateContent>
        <mc:AlternateContent xmlns:mc="http://schemas.openxmlformats.org/markup-compatibility/2006">
          <mc:Choice Requires="x14">
            <control shapeId="4516" r:id="rId197" name="Group Box 420">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517" r:id="rId198" name="Group Box 421">
              <controlPr defaultSize="0" autoFill="0" autoPict="0">
                <anchor moveWithCells="1">
                  <from>
                    <xdr:col>9</xdr:col>
                    <xdr:colOff>9525</xdr:colOff>
                    <xdr:row>75</xdr:row>
                    <xdr:rowOff>28575</xdr:rowOff>
                  </from>
                  <to>
                    <xdr:col>10</xdr:col>
                    <xdr:colOff>9525</xdr:colOff>
                    <xdr:row>78</xdr:row>
                    <xdr:rowOff>266700</xdr:rowOff>
                  </to>
                </anchor>
              </controlPr>
            </control>
          </mc:Choice>
        </mc:AlternateContent>
        <mc:AlternateContent xmlns:mc="http://schemas.openxmlformats.org/markup-compatibility/2006">
          <mc:Choice Requires="x14">
            <control shapeId="4518" r:id="rId199" name="Group Box 422">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519" r:id="rId200" name="Group Box 423">
              <controlPr defaultSize="0" autoFill="0" autoPict="0">
                <anchor moveWithCells="1">
                  <from>
                    <xdr:col>9</xdr:col>
                    <xdr:colOff>0</xdr:colOff>
                    <xdr:row>75</xdr:row>
                    <xdr:rowOff>28575</xdr:rowOff>
                  </from>
                  <to>
                    <xdr:col>10</xdr:col>
                    <xdr:colOff>0</xdr:colOff>
                    <xdr:row>78</xdr:row>
                    <xdr:rowOff>266700</xdr:rowOff>
                  </to>
                </anchor>
              </controlPr>
            </control>
          </mc:Choice>
        </mc:AlternateContent>
        <mc:AlternateContent xmlns:mc="http://schemas.openxmlformats.org/markup-compatibility/2006">
          <mc:Choice Requires="x14">
            <control shapeId="4520" r:id="rId201" name="Group Box 424">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521" r:id="rId202" name="Group Box 425">
              <controlPr defaultSize="0" autoFill="0" autoPict="0">
                <anchor moveWithCells="1">
                  <from>
                    <xdr:col>9</xdr:col>
                    <xdr:colOff>9525</xdr:colOff>
                    <xdr:row>75</xdr:row>
                    <xdr:rowOff>28575</xdr:rowOff>
                  </from>
                  <to>
                    <xdr:col>10</xdr:col>
                    <xdr:colOff>9525</xdr:colOff>
                    <xdr:row>78</xdr:row>
                    <xdr:rowOff>266700</xdr:rowOff>
                  </to>
                </anchor>
              </controlPr>
            </control>
          </mc:Choice>
        </mc:AlternateContent>
        <mc:AlternateContent xmlns:mc="http://schemas.openxmlformats.org/markup-compatibility/2006">
          <mc:Choice Requires="x14">
            <control shapeId="4522" r:id="rId203" name="Group Box 426">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523" r:id="rId204" name="Group Box 427">
              <controlPr defaultSize="0" autoFill="0" autoPict="0">
                <anchor moveWithCells="1">
                  <from>
                    <xdr:col>9</xdr:col>
                    <xdr:colOff>0</xdr:colOff>
                    <xdr:row>75</xdr:row>
                    <xdr:rowOff>9525</xdr:rowOff>
                  </from>
                  <to>
                    <xdr:col>10</xdr:col>
                    <xdr:colOff>0</xdr:colOff>
                    <xdr:row>78</xdr:row>
                    <xdr:rowOff>266700</xdr:rowOff>
                  </to>
                </anchor>
              </controlPr>
            </control>
          </mc:Choice>
        </mc:AlternateContent>
        <mc:AlternateContent xmlns:mc="http://schemas.openxmlformats.org/markup-compatibility/2006">
          <mc:Choice Requires="x14">
            <control shapeId="4524" r:id="rId205" name="Group Box 428">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25" r:id="rId206" name="Group Box 429">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26" r:id="rId207" name="Group Box 430">
              <controlPr defaultSize="0" autoFill="0" autoPict="0">
                <anchor moveWithCells="1">
                  <from>
                    <xdr:col>9</xdr:col>
                    <xdr:colOff>9525</xdr:colOff>
                    <xdr:row>78</xdr:row>
                    <xdr:rowOff>266700</xdr:rowOff>
                  </from>
                  <to>
                    <xdr:col>10</xdr:col>
                    <xdr:colOff>9525</xdr:colOff>
                    <xdr:row>82</xdr:row>
                    <xdr:rowOff>228600</xdr:rowOff>
                  </to>
                </anchor>
              </controlPr>
            </control>
          </mc:Choice>
        </mc:AlternateContent>
        <mc:AlternateContent xmlns:mc="http://schemas.openxmlformats.org/markup-compatibility/2006">
          <mc:Choice Requires="x14">
            <control shapeId="4527" r:id="rId208" name="Group Box 431">
              <controlPr defaultSize="0" autoFill="0" autoPict="0">
                <anchor moveWithCells="1">
                  <from>
                    <xdr:col>9</xdr:col>
                    <xdr:colOff>0</xdr:colOff>
                    <xdr:row>82</xdr:row>
                    <xdr:rowOff>266700</xdr:rowOff>
                  </from>
                  <to>
                    <xdr:col>10</xdr:col>
                    <xdr:colOff>0</xdr:colOff>
                    <xdr:row>86</xdr:row>
                    <xdr:rowOff>228600</xdr:rowOff>
                  </to>
                </anchor>
              </controlPr>
            </control>
          </mc:Choice>
        </mc:AlternateContent>
        <mc:AlternateContent xmlns:mc="http://schemas.openxmlformats.org/markup-compatibility/2006">
          <mc:Choice Requires="x14">
            <control shapeId="4528" r:id="rId209" name="Group Box 432">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29" r:id="rId210" name="Group Box 433">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30" r:id="rId211" name="Group Box 434">
              <controlPr defaultSize="0" autoFill="0" autoPict="0">
                <anchor moveWithCells="1">
                  <from>
                    <xdr:col>9</xdr:col>
                    <xdr:colOff>9525</xdr:colOff>
                    <xdr:row>83</xdr:row>
                    <xdr:rowOff>9525</xdr:rowOff>
                  </from>
                  <to>
                    <xdr:col>10</xdr:col>
                    <xdr:colOff>9525</xdr:colOff>
                    <xdr:row>86</xdr:row>
                    <xdr:rowOff>266700</xdr:rowOff>
                  </to>
                </anchor>
              </controlPr>
            </control>
          </mc:Choice>
        </mc:AlternateContent>
        <mc:AlternateContent xmlns:mc="http://schemas.openxmlformats.org/markup-compatibility/2006">
          <mc:Choice Requires="x14">
            <control shapeId="4531" r:id="rId212" name="Group Box 435">
              <controlPr defaultSize="0" autoFill="0" autoPict="0">
                <anchor moveWithCells="1">
                  <from>
                    <xdr:col>9</xdr:col>
                    <xdr:colOff>28575</xdr:colOff>
                    <xdr:row>79</xdr:row>
                    <xdr:rowOff>28575</xdr:rowOff>
                  </from>
                  <to>
                    <xdr:col>10</xdr:col>
                    <xdr:colOff>28575</xdr:colOff>
                    <xdr:row>82</xdr:row>
                    <xdr:rowOff>266700</xdr:rowOff>
                  </to>
                </anchor>
              </controlPr>
            </control>
          </mc:Choice>
        </mc:AlternateContent>
        <mc:AlternateContent xmlns:mc="http://schemas.openxmlformats.org/markup-compatibility/2006">
          <mc:Choice Requires="x14">
            <control shapeId="4532" r:id="rId213" name="Group Box 436">
              <controlPr defaultSize="0" autoFill="0" autoPict="0">
                <anchor moveWithCells="1">
                  <from>
                    <xdr:col>9</xdr:col>
                    <xdr:colOff>19050</xdr:colOff>
                    <xdr:row>78</xdr:row>
                    <xdr:rowOff>285750</xdr:rowOff>
                  </from>
                  <to>
                    <xdr:col>10</xdr:col>
                    <xdr:colOff>685800</xdr:colOff>
                    <xdr:row>83</xdr:row>
                    <xdr:rowOff>0</xdr:rowOff>
                  </to>
                </anchor>
              </controlPr>
            </control>
          </mc:Choice>
        </mc:AlternateContent>
        <mc:AlternateContent xmlns:mc="http://schemas.openxmlformats.org/markup-compatibility/2006">
          <mc:Choice Requires="x14">
            <control shapeId="4533" r:id="rId214" name="Group Box 437">
              <controlPr defaultSize="0" autoFill="0" autoPict="0">
                <anchor moveWithCells="1">
                  <from>
                    <xdr:col>9</xdr:col>
                    <xdr:colOff>28575</xdr:colOff>
                    <xdr:row>79</xdr:row>
                    <xdr:rowOff>0</xdr:rowOff>
                  </from>
                  <to>
                    <xdr:col>10</xdr:col>
                    <xdr:colOff>28575</xdr:colOff>
                    <xdr:row>82</xdr:row>
                    <xdr:rowOff>247650</xdr:rowOff>
                  </to>
                </anchor>
              </controlPr>
            </control>
          </mc:Choice>
        </mc:AlternateContent>
        <mc:AlternateContent xmlns:mc="http://schemas.openxmlformats.org/markup-compatibility/2006">
          <mc:Choice Requires="x14">
            <control shapeId="4534" r:id="rId215" name="Group Box 438">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35" r:id="rId216" name="Group Box 439">
              <controlPr defaultSize="0" autoFill="0" autoPict="0">
                <anchor moveWithCells="1">
                  <from>
                    <xdr:col>9</xdr:col>
                    <xdr:colOff>0</xdr:colOff>
                    <xdr:row>79</xdr:row>
                    <xdr:rowOff>28575</xdr:rowOff>
                  </from>
                  <to>
                    <xdr:col>10</xdr:col>
                    <xdr:colOff>0</xdr:colOff>
                    <xdr:row>82</xdr:row>
                    <xdr:rowOff>266700</xdr:rowOff>
                  </to>
                </anchor>
              </controlPr>
            </control>
          </mc:Choice>
        </mc:AlternateContent>
        <mc:AlternateContent xmlns:mc="http://schemas.openxmlformats.org/markup-compatibility/2006">
          <mc:Choice Requires="x14">
            <control shapeId="4536" r:id="rId217" name="Group Box 440">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37" r:id="rId218" name="Group Box 441">
              <controlPr defaultSize="0" autoFill="0" autoPict="0">
                <anchor moveWithCells="1">
                  <from>
                    <xdr:col>9</xdr:col>
                    <xdr:colOff>9525</xdr:colOff>
                    <xdr:row>79</xdr:row>
                    <xdr:rowOff>28575</xdr:rowOff>
                  </from>
                  <to>
                    <xdr:col>10</xdr:col>
                    <xdr:colOff>9525</xdr:colOff>
                    <xdr:row>82</xdr:row>
                    <xdr:rowOff>266700</xdr:rowOff>
                  </to>
                </anchor>
              </controlPr>
            </control>
          </mc:Choice>
        </mc:AlternateContent>
        <mc:AlternateContent xmlns:mc="http://schemas.openxmlformats.org/markup-compatibility/2006">
          <mc:Choice Requires="x14">
            <control shapeId="4538" r:id="rId219" name="Group Box 442">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39" r:id="rId220" name="Group Box 443">
              <controlPr defaultSize="0" autoFill="0" autoPict="0">
                <anchor moveWithCells="1">
                  <from>
                    <xdr:col>9</xdr:col>
                    <xdr:colOff>0</xdr:colOff>
                    <xdr:row>79</xdr:row>
                    <xdr:rowOff>28575</xdr:rowOff>
                  </from>
                  <to>
                    <xdr:col>10</xdr:col>
                    <xdr:colOff>0</xdr:colOff>
                    <xdr:row>82</xdr:row>
                    <xdr:rowOff>266700</xdr:rowOff>
                  </to>
                </anchor>
              </controlPr>
            </control>
          </mc:Choice>
        </mc:AlternateContent>
        <mc:AlternateContent xmlns:mc="http://schemas.openxmlformats.org/markup-compatibility/2006">
          <mc:Choice Requires="x14">
            <control shapeId="4540" r:id="rId221" name="Group Box 444">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41" r:id="rId222" name="Group Box 445">
              <controlPr defaultSize="0" autoFill="0" autoPict="0">
                <anchor moveWithCells="1">
                  <from>
                    <xdr:col>9</xdr:col>
                    <xdr:colOff>9525</xdr:colOff>
                    <xdr:row>79</xdr:row>
                    <xdr:rowOff>28575</xdr:rowOff>
                  </from>
                  <to>
                    <xdr:col>10</xdr:col>
                    <xdr:colOff>9525</xdr:colOff>
                    <xdr:row>82</xdr:row>
                    <xdr:rowOff>266700</xdr:rowOff>
                  </to>
                </anchor>
              </controlPr>
            </control>
          </mc:Choice>
        </mc:AlternateContent>
        <mc:AlternateContent xmlns:mc="http://schemas.openxmlformats.org/markup-compatibility/2006">
          <mc:Choice Requires="x14">
            <control shapeId="4542" r:id="rId223" name="Group Box 446">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43" r:id="rId224" name="Group Box 447">
              <controlPr defaultSize="0" autoFill="0" autoPict="0">
                <anchor moveWithCells="1">
                  <from>
                    <xdr:col>9</xdr:col>
                    <xdr:colOff>0</xdr:colOff>
                    <xdr:row>79</xdr:row>
                    <xdr:rowOff>9525</xdr:rowOff>
                  </from>
                  <to>
                    <xdr:col>10</xdr:col>
                    <xdr:colOff>0</xdr:colOff>
                    <xdr:row>82</xdr:row>
                    <xdr:rowOff>266700</xdr:rowOff>
                  </to>
                </anchor>
              </controlPr>
            </control>
          </mc:Choice>
        </mc:AlternateContent>
        <mc:AlternateContent xmlns:mc="http://schemas.openxmlformats.org/markup-compatibility/2006">
          <mc:Choice Requires="x14">
            <control shapeId="4544" r:id="rId225" name="Group Box 448">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45" r:id="rId226" name="Group Box 449">
              <controlPr defaultSize="0" autoFill="0" autoPict="0">
                <anchor moveWithCells="1">
                  <from>
                    <xdr:col>9</xdr:col>
                    <xdr:colOff>28575</xdr:colOff>
                    <xdr:row>83</xdr:row>
                    <xdr:rowOff>28575</xdr:rowOff>
                  </from>
                  <to>
                    <xdr:col>10</xdr:col>
                    <xdr:colOff>28575</xdr:colOff>
                    <xdr:row>86</xdr:row>
                    <xdr:rowOff>266700</xdr:rowOff>
                  </to>
                </anchor>
              </controlPr>
            </control>
          </mc:Choice>
        </mc:AlternateContent>
        <mc:AlternateContent xmlns:mc="http://schemas.openxmlformats.org/markup-compatibility/2006">
          <mc:Choice Requires="x14">
            <control shapeId="4546" r:id="rId227" name="Group Box 450">
              <controlPr defaultSize="0" autoFill="0" autoPict="0">
                <anchor moveWithCells="1">
                  <from>
                    <xdr:col>9</xdr:col>
                    <xdr:colOff>19050</xdr:colOff>
                    <xdr:row>82</xdr:row>
                    <xdr:rowOff>285750</xdr:rowOff>
                  </from>
                  <to>
                    <xdr:col>10</xdr:col>
                    <xdr:colOff>685800</xdr:colOff>
                    <xdr:row>87</xdr:row>
                    <xdr:rowOff>0</xdr:rowOff>
                  </to>
                </anchor>
              </controlPr>
            </control>
          </mc:Choice>
        </mc:AlternateContent>
        <mc:AlternateContent xmlns:mc="http://schemas.openxmlformats.org/markup-compatibility/2006">
          <mc:Choice Requires="x14">
            <control shapeId="4547" r:id="rId228" name="Group Box 451">
              <controlPr defaultSize="0" autoFill="0" autoPict="0">
                <anchor moveWithCells="1">
                  <from>
                    <xdr:col>9</xdr:col>
                    <xdr:colOff>28575</xdr:colOff>
                    <xdr:row>83</xdr:row>
                    <xdr:rowOff>0</xdr:rowOff>
                  </from>
                  <to>
                    <xdr:col>10</xdr:col>
                    <xdr:colOff>28575</xdr:colOff>
                    <xdr:row>86</xdr:row>
                    <xdr:rowOff>247650</xdr:rowOff>
                  </to>
                </anchor>
              </controlPr>
            </control>
          </mc:Choice>
        </mc:AlternateContent>
        <mc:AlternateContent xmlns:mc="http://schemas.openxmlformats.org/markup-compatibility/2006">
          <mc:Choice Requires="x14">
            <control shapeId="4548" r:id="rId229" name="Group Box 452">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49" r:id="rId230" name="Group Box 453">
              <controlPr defaultSize="0" autoFill="0" autoPict="0">
                <anchor moveWithCells="1">
                  <from>
                    <xdr:col>9</xdr:col>
                    <xdr:colOff>0</xdr:colOff>
                    <xdr:row>83</xdr:row>
                    <xdr:rowOff>28575</xdr:rowOff>
                  </from>
                  <to>
                    <xdr:col>10</xdr:col>
                    <xdr:colOff>0</xdr:colOff>
                    <xdr:row>86</xdr:row>
                    <xdr:rowOff>266700</xdr:rowOff>
                  </to>
                </anchor>
              </controlPr>
            </control>
          </mc:Choice>
        </mc:AlternateContent>
        <mc:AlternateContent xmlns:mc="http://schemas.openxmlformats.org/markup-compatibility/2006">
          <mc:Choice Requires="x14">
            <control shapeId="4550" r:id="rId231" name="Group Box 454">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51" r:id="rId232" name="Group Box 455">
              <controlPr defaultSize="0" autoFill="0" autoPict="0">
                <anchor moveWithCells="1">
                  <from>
                    <xdr:col>9</xdr:col>
                    <xdr:colOff>9525</xdr:colOff>
                    <xdr:row>83</xdr:row>
                    <xdr:rowOff>28575</xdr:rowOff>
                  </from>
                  <to>
                    <xdr:col>10</xdr:col>
                    <xdr:colOff>9525</xdr:colOff>
                    <xdr:row>86</xdr:row>
                    <xdr:rowOff>266700</xdr:rowOff>
                  </to>
                </anchor>
              </controlPr>
            </control>
          </mc:Choice>
        </mc:AlternateContent>
        <mc:AlternateContent xmlns:mc="http://schemas.openxmlformats.org/markup-compatibility/2006">
          <mc:Choice Requires="x14">
            <control shapeId="4552" r:id="rId233" name="Group Box 456">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53" r:id="rId234" name="Group Box 457">
              <controlPr defaultSize="0" autoFill="0" autoPict="0">
                <anchor moveWithCells="1">
                  <from>
                    <xdr:col>9</xdr:col>
                    <xdr:colOff>0</xdr:colOff>
                    <xdr:row>83</xdr:row>
                    <xdr:rowOff>28575</xdr:rowOff>
                  </from>
                  <to>
                    <xdr:col>10</xdr:col>
                    <xdr:colOff>0</xdr:colOff>
                    <xdr:row>86</xdr:row>
                    <xdr:rowOff>266700</xdr:rowOff>
                  </to>
                </anchor>
              </controlPr>
            </control>
          </mc:Choice>
        </mc:AlternateContent>
        <mc:AlternateContent xmlns:mc="http://schemas.openxmlformats.org/markup-compatibility/2006">
          <mc:Choice Requires="x14">
            <control shapeId="4554" r:id="rId235" name="Group Box 458">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55" r:id="rId236" name="Group Box 459">
              <controlPr defaultSize="0" autoFill="0" autoPict="0">
                <anchor moveWithCells="1">
                  <from>
                    <xdr:col>9</xdr:col>
                    <xdr:colOff>9525</xdr:colOff>
                    <xdr:row>83</xdr:row>
                    <xdr:rowOff>28575</xdr:rowOff>
                  </from>
                  <to>
                    <xdr:col>10</xdr:col>
                    <xdr:colOff>9525</xdr:colOff>
                    <xdr:row>86</xdr:row>
                    <xdr:rowOff>266700</xdr:rowOff>
                  </to>
                </anchor>
              </controlPr>
            </control>
          </mc:Choice>
        </mc:AlternateContent>
        <mc:AlternateContent xmlns:mc="http://schemas.openxmlformats.org/markup-compatibility/2006">
          <mc:Choice Requires="x14">
            <control shapeId="4556" r:id="rId237" name="Group Box 460">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57" r:id="rId238" name="Group Box 461">
              <controlPr defaultSize="0" autoFill="0" autoPict="0">
                <anchor moveWithCells="1">
                  <from>
                    <xdr:col>9</xdr:col>
                    <xdr:colOff>0</xdr:colOff>
                    <xdr:row>83</xdr:row>
                    <xdr:rowOff>9525</xdr:rowOff>
                  </from>
                  <to>
                    <xdr:col>10</xdr:col>
                    <xdr:colOff>0</xdr:colOff>
                    <xdr:row>86</xdr:row>
                    <xdr:rowOff>266700</xdr:rowOff>
                  </to>
                </anchor>
              </controlPr>
            </control>
          </mc:Choice>
        </mc:AlternateContent>
        <mc:AlternateContent xmlns:mc="http://schemas.openxmlformats.org/markup-compatibility/2006">
          <mc:Choice Requires="x14">
            <control shapeId="4201" r:id="rId239" name="Group Box 105">
              <controlPr defaultSize="0" autoFill="0" autoPict="0">
                <anchor moveWithCells="1">
                  <from>
                    <xdr:col>7</xdr:col>
                    <xdr:colOff>19050</xdr:colOff>
                    <xdr:row>49</xdr:row>
                    <xdr:rowOff>285750</xdr:rowOff>
                  </from>
                  <to>
                    <xdr:col>8</xdr:col>
                    <xdr:colOff>685800</xdr:colOff>
                    <xdr:row>53</xdr:row>
                    <xdr:rowOff>266700</xdr:rowOff>
                  </to>
                </anchor>
              </controlPr>
            </control>
          </mc:Choice>
        </mc:AlternateContent>
        <mc:AlternateContent xmlns:mc="http://schemas.openxmlformats.org/markup-compatibility/2006">
          <mc:Choice Requires="x14">
            <control shapeId="4211" r:id="rId240" name="Group Box 115">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221" r:id="rId241" name="Group Box 125">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298" r:id="rId242" name="Group Box 202">
              <controlPr defaultSize="0" autoFill="0" autoPict="0">
                <anchor moveWithCells="1">
                  <from>
                    <xdr:col>7</xdr:col>
                    <xdr:colOff>9525</xdr:colOff>
                    <xdr:row>58</xdr:row>
                    <xdr:rowOff>28575</xdr:rowOff>
                  </from>
                  <to>
                    <xdr:col>8</xdr:col>
                    <xdr:colOff>9525</xdr:colOff>
                    <xdr:row>61</xdr:row>
                    <xdr:rowOff>266700</xdr:rowOff>
                  </to>
                </anchor>
              </controlPr>
            </control>
          </mc:Choice>
        </mc:AlternateContent>
        <mc:AlternateContent xmlns:mc="http://schemas.openxmlformats.org/markup-compatibility/2006">
          <mc:Choice Requires="x14">
            <control shapeId="4299" r:id="rId243" name="Group Box 203">
              <controlPr defaultSize="0" autoFill="0" autoPict="0">
                <anchor moveWithCells="1">
                  <from>
                    <xdr:col>7</xdr:col>
                    <xdr:colOff>28575</xdr:colOff>
                    <xdr:row>54</xdr:row>
                    <xdr:rowOff>28575</xdr:rowOff>
                  </from>
                  <to>
                    <xdr:col>8</xdr:col>
                    <xdr:colOff>28575</xdr:colOff>
                    <xdr:row>57</xdr:row>
                    <xdr:rowOff>266700</xdr:rowOff>
                  </to>
                </anchor>
              </controlPr>
            </control>
          </mc:Choice>
        </mc:AlternateContent>
        <mc:AlternateContent xmlns:mc="http://schemas.openxmlformats.org/markup-compatibility/2006">
          <mc:Choice Requires="x14">
            <control shapeId="4300" r:id="rId244" name="Group Box 204">
              <controlPr defaultSize="0" autoFill="0" autoPict="0">
                <anchor moveWithCells="1">
                  <from>
                    <xdr:col>7</xdr:col>
                    <xdr:colOff>28575</xdr:colOff>
                    <xdr:row>50</xdr:row>
                    <xdr:rowOff>9525</xdr:rowOff>
                  </from>
                  <to>
                    <xdr:col>8</xdr:col>
                    <xdr:colOff>76200</xdr:colOff>
                    <xdr:row>54</xdr:row>
                    <xdr:rowOff>38100</xdr:rowOff>
                  </to>
                </anchor>
              </controlPr>
            </control>
          </mc:Choice>
        </mc:AlternateContent>
        <mc:AlternateContent xmlns:mc="http://schemas.openxmlformats.org/markup-compatibility/2006">
          <mc:Choice Requires="x14">
            <control shapeId="4343" r:id="rId245" name="Group Box 247">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44" r:id="rId246" name="Group Box 248">
              <controlPr defaultSize="0" autoFill="0" autoPict="0">
                <anchor moveWithCells="1">
                  <from>
                    <xdr:col>7</xdr:col>
                    <xdr:colOff>28575</xdr:colOff>
                    <xdr:row>50</xdr:row>
                    <xdr:rowOff>38100</xdr:rowOff>
                  </from>
                  <to>
                    <xdr:col>8</xdr:col>
                    <xdr:colOff>28575</xdr:colOff>
                    <xdr:row>53</xdr:row>
                    <xdr:rowOff>266700</xdr:rowOff>
                  </to>
                </anchor>
              </controlPr>
            </control>
          </mc:Choice>
        </mc:AlternateContent>
        <mc:AlternateContent xmlns:mc="http://schemas.openxmlformats.org/markup-compatibility/2006">
          <mc:Choice Requires="x14">
            <control shapeId="4345" r:id="rId247" name="Group Box 249">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46" r:id="rId248" name="Group Box 250">
              <controlPr defaultSize="0" autoFill="0" autoPict="0">
                <anchor moveWithCells="1">
                  <from>
                    <xdr:col>7</xdr:col>
                    <xdr:colOff>9525</xdr:colOff>
                    <xdr:row>50</xdr:row>
                    <xdr:rowOff>28575</xdr:rowOff>
                  </from>
                  <to>
                    <xdr:col>8</xdr:col>
                    <xdr:colOff>9525</xdr:colOff>
                    <xdr:row>53</xdr:row>
                    <xdr:rowOff>266700</xdr:rowOff>
                  </to>
                </anchor>
              </controlPr>
            </control>
          </mc:Choice>
        </mc:AlternateContent>
        <mc:AlternateContent xmlns:mc="http://schemas.openxmlformats.org/markup-compatibility/2006">
          <mc:Choice Requires="x14">
            <control shapeId="4378" r:id="rId249" name="Group Box 282">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79" r:id="rId250" name="Group Box 283">
              <controlPr defaultSize="0" autoFill="0" autoPict="0">
                <anchor moveWithCells="1">
                  <from>
                    <xdr:col>7</xdr:col>
                    <xdr:colOff>28575</xdr:colOff>
                    <xdr:row>50</xdr:row>
                    <xdr:rowOff>38100</xdr:rowOff>
                  </from>
                  <to>
                    <xdr:col>8</xdr:col>
                    <xdr:colOff>28575</xdr:colOff>
                    <xdr:row>53</xdr:row>
                    <xdr:rowOff>266700</xdr:rowOff>
                  </to>
                </anchor>
              </controlPr>
            </control>
          </mc:Choice>
        </mc:AlternateContent>
        <mc:AlternateContent xmlns:mc="http://schemas.openxmlformats.org/markup-compatibility/2006">
          <mc:Choice Requires="x14">
            <control shapeId="4380" r:id="rId251" name="Group Box 284">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81" r:id="rId252" name="Group Box 285">
              <controlPr defaultSize="0" autoFill="0" autoPict="0">
                <anchor moveWithCells="1">
                  <from>
                    <xdr:col>7</xdr:col>
                    <xdr:colOff>9525</xdr:colOff>
                    <xdr:row>50</xdr:row>
                    <xdr:rowOff>28575</xdr:rowOff>
                  </from>
                  <to>
                    <xdr:col>8</xdr:col>
                    <xdr:colOff>9525</xdr:colOff>
                    <xdr:row>53</xdr:row>
                    <xdr:rowOff>266700</xdr:rowOff>
                  </to>
                </anchor>
              </controlPr>
            </control>
          </mc:Choice>
        </mc:AlternateContent>
        <mc:AlternateContent xmlns:mc="http://schemas.openxmlformats.org/markup-compatibility/2006">
          <mc:Choice Requires="x14">
            <control shapeId="4382" r:id="rId253" name="Group Box 286">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83" r:id="rId254" name="Group Box 287">
              <controlPr defaultSize="0" autoFill="0" autoPict="0">
                <anchor moveWithCells="1">
                  <from>
                    <xdr:col>7</xdr:col>
                    <xdr:colOff>9525</xdr:colOff>
                    <xdr:row>50</xdr:row>
                    <xdr:rowOff>28575</xdr:rowOff>
                  </from>
                  <to>
                    <xdr:col>8</xdr:col>
                    <xdr:colOff>9525</xdr:colOff>
                    <xdr:row>53</xdr:row>
                    <xdr:rowOff>266700</xdr:rowOff>
                  </to>
                </anchor>
              </controlPr>
            </control>
          </mc:Choice>
        </mc:AlternateContent>
        <mc:AlternateContent xmlns:mc="http://schemas.openxmlformats.org/markup-compatibility/2006">
          <mc:Choice Requires="x14">
            <control shapeId="4384" r:id="rId255" name="Group Box 288">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85" r:id="rId256" name="Group Box 289">
              <controlPr defaultSize="0" autoFill="0" autoPict="0">
                <anchor moveWithCells="1">
                  <from>
                    <xdr:col>7</xdr:col>
                    <xdr:colOff>28575</xdr:colOff>
                    <xdr:row>50</xdr:row>
                    <xdr:rowOff>47625</xdr:rowOff>
                  </from>
                  <to>
                    <xdr:col>8</xdr:col>
                    <xdr:colOff>28575</xdr:colOff>
                    <xdr:row>53</xdr:row>
                    <xdr:rowOff>266700</xdr:rowOff>
                  </to>
                </anchor>
              </controlPr>
            </control>
          </mc:Choice>
        </mc:AlternateContent>
        <mc:AlternateContent xmlns:mc="http://schemas.openxmlformats.org/markup-compatibility/2006">
          <mc:Choice Requires="x14">
            <control shapeId="4386" r:id="rId257" name="Group Box 290">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87" r:id="rId258" name="Group Box 291">
              <controlPr defaultSize="0" autoFill="0" autoPict="0">
                <anchor moveWithCells="1">
                  <from>
                    <xdr:col>7</xdr:col>
                    <xdr:colOff>9525</xdr:colOff>
                    <xdr:row>50</xdr:row>
                    <xdr:rowOff>38100</xdr:rowOff>
                  </from>
                  <to>
                    <xdr:col>8</xdr:col>
                    <xdr:colOff>9525</xdr:colOff>
                    <xdr:row>53</xdr:row>
                    <xdr:rowOff>266700</xdr:rowOff>
                  </to>
                </anchor>
              </controlPr>
            </control>
          </mc:Choice>
        </mc:AlternateContent>
        <mc:AlternateContent xmlns:mc="http://schemas.openxmlformats.org/markup-compatibility/2006">
          <mc:Choice Requires="x14">
            <control shapeId="4388" r:id="rId259" name="Group Box 292">
              <controlPr defaultSize="0" autoFill="0" autoPict="0">
                <anchor moveWithCells="1">
                  <from>
                    <xdr:col>7</xdr:col>
                    <xdr:colOff>0</xdr:colOff>
                    <xdr:row>50</xdr:row>
                    <xdr:rowOff>28575</xdr:rowOff>
                  </from>
                  <to>
                    <xdr:col>8</xdr:col>
                    <xdr:colOff>0</xdr:colOff>
                    <xdr:row>53</xdr:row>
                    <xdr:rowOff>266700</xdr:rowOff>
                  </to>
                </anchor>
              </controlPr>
            </control>
          </mc:Choice>
        </mc:AlternateContent>
        <mc:AlternateContent xmlns:mc="http://schemas.openxmlformats.org/markup-compatibility/2006">
          <mc:Choice Requires="x14">
            <control shapeId="4389" r:id="rId260" name="Group Box 293">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90" r:id="rId261" name="Group Box 294">
              <controlPr defaultSize="0" autoFill="0" autoPict="0">
                <anchor moveWithCells="1">
                  <from>
                    <xdr:col>7</xdr:col>
                    <xdr:colOff>28575</xdr:colOff>
                    <xdr:row>50</xdr:row>
                    <xdr:rowOff>28575</xdr:rowOff>
                  </from>
                  <to>
                    <xdr:col>8</xdr:col>
                    <xdr:colOff>28575</xdr:colOff>
                    <xdr:row>53</xdr:row>
                    <xdr:rowOff>247650</xdr:rowOff>
                  </to>
                </anchor>
              </controlPr>
            </control>
          </mc:Choice>
        </mc:AlternateContent>
        <mc:AlternateContent xmlns:mc="http://schemas.openxmlformats.org/markup-compatibility/2006">
          <mc:Choice Requires="x14">
            <control shapeId="4391" r:id="rId262" name="Group Box 295">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92" r:id="rId263" name="Group Box 296">
              <controlPr defaultSize="0" autoFill="0" autoPict="0">
                <anchor moveWithCells="1">
                  <from>
                    <xdr:col>7</xdr:col>
                    <xdr:colOff>9525</xdr:colOff>
                    <xdr:row>50</xdr:row>
                    <xdr:rowOff>38100</xdr:rowOff>
                  </from>
                  <to>
                    <xdr:col>8</xdr:col>
                    <xdr:colOff>9525</xdr:colOff>
                    <xdr:row>53</xdr:row>
                    <xdr:rowOff>266700</xdr:rowOff>
                  </to>
                </anchor>
              </controlPr>
            </control>
          </mc:Choice>
        </mc:AlternateContent>
        <mc:AlternateContent xmlns:mc="http://schemas.openxmlformats.org/markup-compatibility/2006">
          <mc:Choice Requires="x14">
            <control shapeId="4393" r:id="rId264" name="Group Box 297">
              <controlPr defaultSize="0" autoFill="0" autoPict="0">
                <anchor moveWithCells="1">
                  <from>
                    <xdr:col>7</xdr:col>
                    <xdr:colOff>0</xdr:colOff>
                    <xdr:row>50</xdr:row>
                    <xdr:rowOff>28575</xdr:rowOff>
                  </from>
                  <to>
                    <xdr:col>8</xdr:col>
                    <xdr:colOff>0</xdr:colOff>
                    <xdr:row>53</xdr:row>
                    <xdr:rowOff>266700</xdr:rowOff>
                  </to>
                </anchor>
              </controlPr>
            </control>
          </mc:Choice>
        </mc:AlternateContent>
        <mc:AlternateContent xmlns:mc="http://schemas.openxmlformats.org/markup-compatibility/2006">
          <mc:Choice Requires="x14">
            <control shapeId="4394" r:id="rId265" name="Group Box 298">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95" r:id="rId266" name="Group Box 299">
              <controlPr defaultSize="0" autoFill="0" autoPict="0">
                <anchor moveWithCells="1">
                  <from>
                    <xdr:col>7</xdr:col>
                    <xdr:colOff>28575</xdr:colOff>
                    <xdr:row>50</xdr:row>
                    <xdr:rowOff>28575</xdr:rowOff>
                  </from>
                  <to>
                    <xdr:col>8</xdr:col>
                    <xdr:colOff>28575</xdr:colOff>
                    <xdr:row>53</xdr:row>
                    <xdr:rowOff>247650</xdr:rowOff>
                  </to>
                </anchor>
              </controlPr>
            </control>
          </mc:Choice>
        </mc:AlternateContent>
        <mc:AlternateContent xmlns:mc="http://schemas.openxmlformats.org/markup-compatibility/2006">
          <mc:Choice Requires="x14">
            <control shapeId="4396" r:id="rId267" name="Group Box 300">
              <controlPr defaultSize="0" autoFill="0" autoPict="0">
                <anchor moveWithCells="1">
                  <from>
                    <xdr:col>7</xdr:col>
                    <xdr:colOff>19050</xdr:colOff>
                    <xdr:row>53</xdr:row>
                    <xdr:rowOff>285750</xdr:rowOff>
                  </from>
                  <to>
                    <xdr:col>8</xdr:col>
                    <xdr:colOff>685800</xdr:colOff>
                    <xdr:row>58</xdr:row>
                    <xdr:rowOff>0</xdr:rowOff>
                  </to>
                </anchor>
              </controlPr>
            </control>
          </mc:Choice>
        </mc:AlternateContent>
        <mc:AlternateContent xmlns:mc="http://schemas.openxmlformats.org/markup-compatibility/2006">
          <mc:Choice Requires="x14">
            <control shapeId="4397" r:id="rId268" name="Group Box 301">
              <controlPr defaultSize="0" autoFill="0" autoPict="0">
                <anchor moveWithCells="1">
                  <from>
                    <xdr:col>7</xdr:col>
                    <xdr:colOff>28575</xdr:colOff>
                    <xdr:row>54</xdr:row>
                    <xdr:rowOff>9525</xdr:rowOff>
                  </from>
                  <to>
                    <xdr:col>8</xdr:col>
                    <xdr:colOff>76200</xdr:colOff>
                    <xdr:row>58</xdr:row>
                    <xdr:rowOff>38100</xdr:rowOff>
                  </to>
                </anchor>
              </controlPr>
            </control>
          </mc:Choice>
        </mc:AlternateContent>
        <mc:AlternateContent xmlns:mc="http://schemas.openxmlformats.org/markup-compatibility/2006">
          <mc:Choice Requires="x14">
            <control shapeId="4398" r:id="rId269" name="Group Box 302">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399" r:id="rId270" name="Group Box 303">
              <controlPr defaultSize="0" autoFill="0" autoPict="0">
                <anchor moveWithCells="1">
                  <from>
                    <xdr:col>7</xdr:col>
                    <xdr:colOff>28575</xdr:colOff>
                    <xdr:row>54</xdr:row>
                    <xdr:rowOff>38100</xdr:rowOff>
                  </from>
                  <to>
                    <xdr:col>8</xdr:col>
                    <xdr:colOff>28575</xdr:colOff>
                    <xdr:row>57</xdr:row>
                    <xdr:rowOff>266700</xdr:rowOff>
                  </to>
                </anchor>
              </controlPr>
            </control>
          </mc:Choice>
        </mc:AlternateContent>
        <mc:AlternateContent xmlns:mc="http://schemas.openxmlformats.org/markup-compatibility/2006">
          <mc:Choice Requires="x14">
            <control shapeId="4400" r:id="rId271" name="Group Box 304">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01" r:id="rId272" name="Group Box 305">
              <controlPr defaultSize="0" autoFill="0" autoPict="0">
                <anchor moveWithCells="1">
                  <from>
                    <xdr:col>7</xdr:col>
                    <xdr:colOff>9525</xdr:colOff>
                    <xdr:row>54</xdr:row>
                    <xdr:rowOff>28575</xdr:rowOff>
                  </from>
                  <to>
                    <xdr:col>8</xdr:col>
                    <xdr:colOff>9525</xdr:colOff>
                    <xdr:row>57</xdr:row>
                    <xdr:rowOff>266700</xdr:rowOff>
                  </to>
                </anchor>
              </controlPr>
            </control>
          </mc:Choice>
        </mc:AlternateContent>
        <mc:AlternateContent xmlns:mc="http://schemas.openxmlformats.org/markup-compatibility/2006">
          <mc:Choice Requires="x14">
            <control shapeId="4402" r:id="rId273" name="Group Box 306">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03" r:id="rId274" name="Group Box 307">
              <controlPr defaultSize="0" autoFill="0" autoPict="0">
                <anchor moveWithCells="1">
                  <from>
                    <xdr:col>7</xdr:col>
                    <xdr:colOff>28575</xdr:colOff>
                    <xdr:row>54</xdr:row>
                    <xdr:rowOff>38100</xdr:rowOff>
                  </from>
                  <to>
                    <xdr:col>8</xdr:col>
                    <xdr:colOff>28575</xdr:colOff>
                    <xdr:row>57</xdr:row>
                    <xdr:rowOff>266700</xdr:rowOff>
                  </to>
                </anchor>
              </controlPr>
            </control>
          </mc:Choice>
        </mc:AlternateContent>
        <mc:AlternateContent xmlns:mc="http://schemas.openxmlformats.org/markup-compatibility/2006">
          <mc:Choice Requires="x14">
            <control shapeId="4404" r:id="rId275" name="Group Box 308">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05" r:id="rId276" name="Group Box 309">
              <controlPr defaultSize="0" autoFill="0" autoPict="0">
                <anchor moveWithCells="1">
                  <from>
                    <xdr:col>7</xdr:col>
                    <xdr:colOff>9525</xdr:colOff>
                    <xdr:row>54</xdr:row>
                    <xdr:rowOff>28575</xdr:rowOff>
                  </from>
                  <to>
                    <xdr:col>8</xdr:col>
                    <xdr:colOff>9525</xdr:colOff>
                    <xdr:row>57</xdr:row>
                    <xdr:rowOff>266700</xdr:rowOff>
                  </to>
                </anchor>
              </controlPr>
            </control>
          </mc:Choice>
        </mc:AlternateContent>
        <mc:AlternateContent xmlns:mc="http://schemas.openxmlformats.org/markup-compatibility/2006">
          <mc:Choice Requires="x14">
            <control shapeId="4406" r:id="rId277" name="Group Box 310">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07" r:id="rId278" name="Group Box 311">
              <controlPr defaultSize="0" autoFill="0" autoPict="0">
                <anchor moveWithCells="1">
                  <from>
                    <xdr:col>7</xdr:col>
                    <xdr:colOff>9525</xdr:colOff>
                    <xdr:row>54</xdr:row>
                    <xdr:rowOff>28575</xdr:rowOff>
                  </from>
                  <to>
                    <xdr:col>8</xdr:col>
                    <xdr:colOff>9525</xdr:colOff>
                    <xdr:row>57</xdr:row>
                    <xdr:rowOff>266700</xdr:rowOff>
                  </to>
                </anchor>
              </controlPr>
            </control>
          </mc:Choice>
        </mc:AlternateContent>
        <mc:AlternateContent xmlns:mc="http://schemas.openxmlformats.org/markup-compatibility/2006">
          <mc:Choice Requires="x14">
            <control shapeId="4408" r:id="rId279" name="Group Box 312">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09" r:id="rId280" name="Group Box 313">
              <controlPr defaultSize="0" autoFill="0" autoPict="0">
                <anchor moveWithCells="1">
                  <from>
                    <xdr:col>7</xdr:col>
                    <xdr:colOff>28575</xdr:colOff>
                    <xdr:row>54</xdr:row>
                    <xdr:rowOff>47625</xdr:rowOff>
                  </from>
                  <to>
                    <xdr:col>8</xdr:col>
                    <xdr:colOff>28575</xdr:colOff>
                    <xdr:row>57</xdr:row>
                    <xdr:rowOff>266700</xdr:rowOff>
                  </to>
                </anchor>
              </controlPr>
            </control>
          </mc:Choice>
        </mc:AlternateContent>
        <mc:AlternateContent xmlns:mc="http://schemas.openxmlformats.org/markup-compatibility/2006">
          <mc:Choice Requires="x14">
            <control shapeId="4410" r:id="rId281" name="Group Box 314">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11" r:id="rId282" name="Group Box 315">
              <controlPr defaultSize="0" autoFill="0" autoPict="0">
                <anchor moveWithCells="1">
                  <from>
                    <xdr:col>7</xdr:col>
                    <xdr:colOff>9525</xdr:colOff>
                    <xdr:row>54</xdr:row>
                    <xdr:rowOff>38100</xdr:rowOff>
                  </from>
                  <to>
                    <xdr:col>8</xdr:col>
                    <xdr:colOff>9525</xdr:colOff>
                    <xdr:row>57</xdr:row>
                    <xdr:rowOff>266700</xdr:rowOff>
                  </to>
                </anchor>
              </controlPr>
            </control>
          </mc:Choice>
        </mc:AlternateContent>
        <mc:AlternateContent xmlns:mc="http://schemas.openxmlformats.org/markup-compatibility/2006">
          <mc:Choice Requires="x14">
            <control shapeId="4412" r:id="rId283" name="Group Box 316">
              <controlPr defaultSize="0" autoFill="0" autoPict="0">
                <anchor moveWithCells="1">
                  <from>
                    <xdr:col>7</xdr:col>
                    <xdr:colOff>0</xdr:colOff>
                    <xdr:row>54</xdr:row>
                    <xdr:rowOff>28575</xdr:rowOff>
                  </from>
                  <to>
                    <xdr:col>8</xdr:col>
                    <xdr:colOff>0</xdr:colOff>
                    <xdr:row>57</xdr:row>
                    <xdr:rowOff>266700</xdr:rowOff>
                  </to>
                </anchor>
              </controlPr>
            </control>
          </mc:Choice>
        </mc:AlternateContent>
        <mc:AlternateContent xmlns:mc="http://schemas.openxmlformats.org/markup-compatibility/2006">
          <mc:Choice Requires="x14">
            <control shapeId="4413" r:id="rId284" name="Group Box 317">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14" r:id="rId285" name="Group Box 318">
              <controlPr defaultSize="0" autoFill="0" autoPict="0">
                <anchor moveWithCells="1">
                  <from>
                    <xdr:col>7</xdr:col>
                    <xdr:colOff>28575</xdr:colOff>
                    <xdr:row>54</xdr:row>
                    <xdr:rowOff>28575</xdr:rowOff>
                  </from>
                  <to>
                    <xdr:col>8</xdr:col>
                    <xdr:colOff>28575</xdr:colOff>
                    <xdr:row>57</xdr:row>
                    <xdr:rowOff>247650</xdr:rowOff>
                  </to>
                </anchor>
              </controlPr>
            </control>
          </mc:Choice>
        </mc:AlternateContent>
        <mc:AlternateContent xmlns:mc="http://schemas.openxmlformats.org/markup-compatibility/2006">
          <mc:Choice Requires="x14">
            <control shapeId="4415" r:id="rId286" name="Group Box 319">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16" r:id="rId287" name="Group Box 320">
              <controlPr defaultSize="0" autoFill="0" autoPict="0">
                <anchor moveWithCells="1">
                  <from>
                    <xdr:col>7</xdr:col>
                    <xdr:colOff>9525</xdr:colOff>
                    <xdr:row>54</xdr:row>
                    <xdr:rowOff>38100</xdr:rowOff>
                  </from>
                  <to>
                    <xdr:col>8</xdr:col>
                    <xdr:colOff>9525</xdr:colOff>
                    <xdr:row>57</xdr:row>
                    <xdr:rowOff>266700</xdr:rowOff>
                  </to>
                </anchor>
              </controlPr>
            </control>
          </mc:Choice>
        </mc:AlternateContent>
        <mc:AlternateContent xmlns:mc="http://schemas.openxmlformats.org/markup-compatibility/2006">
          <mc:Choice Requires="x14">
            <control shapeId="4417" r:id="rId288" name="Group Box 321">
              <controlPr defaultSize="0" autoFill="0" autoPict="0">
                <anchor moveWithCells="1">
                  <from>
                    <xdr:col>7</xdr:col>
                    <xdr:colOff>0</xdr:colOff>
                    <xdr:row>54</xdr:row>
                    <xdr:rowOff>28575</xdr:rowOff>
                  </from>
                  <to>
                    <xdr:col>8</xdr:col>
                    <xdr:colOff>0</xdr:colOff>
                    <xdr:row>57</xdr:row>
                    <xdr:rowOff>266700</xdr:rowOff>
                  </to>
                </anchor>
              </controlPr>
            </control>
          </mc:Choice>
        </mc:AlternateContent>
        <mc:AlternateContent xmlns:mc="http://schemas.openxmlformats.org/markup-compatibility/2006">
          <mc:Choice Requires="x14">
            <control shapeId="4418" r:id="rId289" name="Group Box 322">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19" r:id="rId290" name="Group Box 323">
              <controlPr defaultSize="0" autoFill="0" autoPict="0">
                <anchor moveWithCells="1">
                  <from>
                    <xdr:col>7</xdr:col>
                    <xdr:colOff>28575</xdr:colOff>
                    <xdr:row>54</xdr:row>
                    <xdr:rowOff>28575</xdr:rowOff>
                  </from>
                  <to>
                    <xdr:col>8</xdr:col>
                    <xdr:colOff>28575</xdr:colOff>
                    <xdr:row>57</xdr:row>
                    <xdr:rowOff>247650</xdr:rowOff>
                  </to>
                </anchor>
              </controlPr>
            </control>
          </mc:Choice>
        </mc:AlternateContent>
        <mc:AlternateContent xmlns:mc="http://schemas.openxmlformats.org/markup-compatibility/2006">
          <mc:Choice Requires="x14">
            <control shapeId="4420" r:id="rId291" name="Group Box 324">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21" r:id="rId292" name="Group Box 325">
              <controlPr defaultSize="0" autoFill="0" autoPict="0">
                <anchor moveWithCells="1">
                  <from>
                    <xdr:col>7</xdr:col>
                    <xdr:colOff>28575</xdr:colOff>
                    <xdr:row>58</xdr:row>
                    <xdr:rowOff>28575</xdr:rowOff>
                  </from>
                  <to>
                    <xdr:col>8</xdr:col>
                    <xdr:colOff>28575</xdr:colOff>
                    <xdr:row>61</xdr:row>
                    <xdr:rowOff>266700</xdr:rowOff>
                  </to>
                </anchor>
              </controlPr>
            </control>
          </mc:Choice>
        </mc:AlternateContent>
        <mc:AlternateContent xmlns:mc="http://schemas.openxmlformats.org/markup-compatibility/2006">
          <mc:Choice Requires="x14">
            <control shapeId="4422" r:id="rId293" name="Group Box 326">
              <controlPr defaultSize="0" autoFill="0" autoPict="0">
                <anchor moveWithCells="1">
                  <from>
                    <xdr:col>7</xdr:col>
                    <xdr:colOff>19050</xdr:colOff>
                    <xdr:row>57</xdr:row>
                    <xdr:rowOff>285750</xdr:rowOff>
                  </from>
                  <to>
                    <xdr:col>8</xdr:col>
                    <xdr:colOff>685800</xdr:colOff>
                    <xdr:row>62</xdr:row>
                    <xdr:rowOff>0</xdr:rowOff>
                  </to>
                </anchor>
              </controlPr>
            </control>
          </mc:Choice>
        </mc:AlternateContent>
        <mc:AlternateContent xmlns:mc="http://schemas.openxmlformats.org/markup-compatibility/2006">
          <mc:Choice Requires="x14">
            <control shapeId="4423" r:id="rId294" name="Group Box 327">
              <controlPr defaultSize="0" autoFill="0" autoPict="0">
                <anchor moveWithCells="1">
                  <from>
                    <xdr:col>7</xdr:col>
                    <xdr:colOff>28575</xdr:colOff>
                    <xdr:row>58</xdr:row>
                    <xdr:rowOff>9525</xdr:rowOff>
                  </from>
                  <to>
                    <xdr:col>8</xdr:col>
                    <xdr:colOff>76200</xdr:colOff>
                    <xdr:row>62</xdr:row>
                    <xdr:rowOff>38100</xdr:rowOff>
                  </to>
                </anchor>
              </controlPr>
            </control>
          </mc:Choice>
        </mc:AlternateContent>
        <mc:AlternateContent xmlns:mc="http://schemas.openxmlformats.org/markup-compatibility/2006">
          <mc:Choice Requires="x14">
            <control shapeId="4424" r:id="rId295" name="Group Box 328">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25" r:id="rId296" name="Group Box 329">
              <controlPr defaultSize="0" autoFill="0" autoPict="0">
                <anchor moveWithCells="1">
                  <from>
                    <xdr:col>7</xdr:col>
                    <xdr:colOff>28575</xdr:colOff>
                    <xdr:row>58</xdr:row>
                    <xdr:rowOff>38100</xdr:rowOff>
                  </from>
                  <to>
                    <xdr:col>8</xdr:col>
                    <xdr:colOff>28575</xdr:colOff>
                    <xdr:row>61</xdr:row>
                    <xdr:rowOff>266700</xdr:rowOff>
                  </to>
                </anchor>
              </controlPr>
            </control>
          </mc:Choice>
        </mc:AlternateContent>
        <mc:AlternateContent xmlns:mc="http://schemas.openxmlformats.org/markup-compatibility/2006">
          <mc:Choice Requires="x14">
            <control shapeId="4426" r:id="rId297" name="Group Box 330">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27" r:id="rId298" name="Group Box 331">
              <controlPr defaultSize="0" autoFill="0" autoPict="0">
                <anchor moveWithCells="1">
                  <from>
                    <xdr:col>7</xdr:col>
                    <xdr:colOff>9525</xdr:colOff>
                    <xdr:row>58</xdr:row>
                    <xdr:rowOff>28575</xdr:rowOff>
                  </from>
                  <to>
                    <xdr:col>8</xdr:col>
                    <xdr:colOff>9525</xdr:colOff>
                    <xdr:row>61</xdr:row>
                    <xdr:rowOff>266700</xdr:rowOff>
                  </to>
                </anchor>
              </controlPr>
            </control>
          </mc:Choice>
        </mc:AlternateContent>
        <mc:AlternateContent xmlns:mc="http://schemas.openxmlformats.org/markup-compatibility/2006">
          <mc:Choice Requires="x14">
            <control shapeId="4428" r:id="rId299" name="Group Box 332">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29" r:id="rId300" name="Group Box 333">
              <controlPr defaultSize="0" autoFill="0" autoPict="0">
                <anchor moveWithCells="1">
                  <from>
                    <xdr:col>7</xdr:col>
                    <xdr:colOff>28575</xdr:colOff>
                    <xdr:row>58</xdr:row>
                    <xdr:rowOff>38100</xdr:rowOff>
                  </from>
                  <to>
                    <xdr:col>8</xdr:col>
                    <xdr:colOff>28575</xdr:colOff>
                    <xdr:row>61</xdr:row>
                    <xdr:rowOff>266700</xdr:rowOff>
                  </to>
                </anchor>
              </controlPr>
            </control>
          </mc:Choice>
        </mc:AlternateContent>
        <mc:AlternateContent xmlns:mc="http://schemas.openxmlformats.org/markup-compatibility/2006">
          <mc:Choice Requires="x14">
            <control shapeId="4430" r:id="rId301" name="Group Box 334">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31" r:id="rId302" name="Group Box 335">
              <controlPr defaultSize="0" autoFill="0" autoPict="0">
                <anchor moveWithCells="1">
                  <from>
                    <xdr:col>7</xdr:col>
                    <xdr:colOff>9525</xdr:colOff>
                    <xdr:row>58</xdr:row>
                    <xdr:rowOff>28575</xdr:rowOff>
                  </from>
                  <to>
                    <xdr:col>8</xdr:col>
                    <xdr:colOff>9525</xdr:colOff>
                    <xdr:row>61</xdr:row>
                    <xdr:rowOff>266700</xdr:rowOff>
                  </to>
                </anchor>
              </controlPr>
            </control>
          </mc:Choice>
        </mc:AlternateContent>
        <mc:AlternateContent xmlns:mc="http://schemas.openxmlformats.org/markup-compatibility/2006">
          <mc:Choice Requires="x14">
            <control shapeId="4432" r:id="rId303" name="Group Box 336">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33" r:id="rId304" name="Group Box 337">
              <controlPr defaultSize="0" autoFill="0" autoPict="0">
                <anchor moveWithCells="1">
                  <from>
                    <xdr:col>7</xdr:col>
                    <xdr:colOff>9525</xdr:colOff>
                    <xdr:row>58</xdr:row>
                    <xdr:rowOff>28575</xdr:rowOff>
                  </from>
                  <to>
                    <xdr:col>8</xdr:col>
                    <xdr:colOff>9525</xdr:colOff>
                    <xdr:row>61</xdr:row>
                    <xdr:rowOff>266700</xdr:rowOff>
                  </to>
                </anchor>
              </controlPr>
            </control>
          </mc:Choice>
        </mc:AlternateContent>
        <mc:AlternateContent xmlns:mc="http://schemas.openxmlformats.org/markup-compatibility/2006">
          <mc:Choice Requires="x14">
            <control shapeId="4434" r:id="rId305" name="Group Box 338">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35" r:id="rId306" name="Group Box 339">
              <controlPr defaultSize="0" autoFill="0" autoPict="0">
                <anchor moveWithCells="1">
                  <from>
                    <xdr:col>7</xdr:col>
                    <xdr:colOff>28575</xdr:colOff>
                    <xdr:row>58</xdr:row>
                    <xdr:rowOff>47625</xdr:rowOff>
                  </from>
                  <to>
                    <xdr:col>8</xdr:col>
                    <xdr:colOff>28575</xdr:colOff>
                    <xdr:row>61</xdr:row>
                    <xdr:rowOff>266700</xdr:rowOff>
                  </to>
                </anchor>
              </controlPr>
            </control>
          </mc:Choice>
        </mc:AlternateContent>
        <mc:AlternateContent xmlns:mc="http://schemas.openxmlformats.org/markup-compatibility/2006">
          <mc:Choice Requires="x14">
            <control shapeId="4436" r:id="rId307" name="Group Box 340">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37" r:id="rId308" name="Group Box 341">
              <controlPr defaultSize="0" autoFill="0" autoPict="0">
                <anchor moveWithCells="1">
                  <from>
                    <xdr:col>7</xdr:col>
                    <xdr:colOff>9525</xdr:colOff>
                    <xdr:row>58</xdr:row>
                    <xdr:rowOff>38100</xdr:rowOff>
                  </from>
                  <to>
                    <xdr:col>8</xdr:col>
                    <xdr:colOff>9525</xdr:colOff>
                    <xdr:row>61</xdr:row>
                    <xdr:rowOff>266700</xdr:rowOff>
                  </to>
                </anchor>
              </controlPr>
            </control>
          </mc:Choice>
        </mc:AlternateContent>
        <mc:AlternateContent xmlns:mc="http://schemas.openxmlformats.org/markup-compatibility/2006">
          <mc:Choice Requires="x14">
            <control shapeId="4438" r:id="rId309" name="Group Box 342">
              <controlPr defaultSize="0" autoFill="0" autoPict="0">
                <anchor moveWithCells="1">
                  <from>
                    <xdr:col>7</xdr:col>
                    <xdr:colOff>0</xdr:colOff>
                    <xdr:row>58</xdr:row>
                    <xdr:rowOff>28575</xdr:rowOff>
                  </from>
                  <to>
                    <xdr:col>8</xdr:col>
                    <xdr:colOff>0</xdr:colOff>
                    <xdr:row>61</xdr:row>
                    <xdr:rowOff>266700</xdr:rowOff>
                  </to>
                </anchor>
              </controlPr>
            </control>
          </mc:Choice>
        </mc:AlternateContent>
        <mc:AlternateContent xmlns:mc="http://schemas.openxmlformats.org/markup-compatibility/2006">
          <mc:Choice Requires="x14">
            <control shapeId="4439" r:id="rId310" name="Group Box 343">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40" r:id="rId311" name="Group Box 344">
              <controlPr defaultSize="0" autoFill="0" autoPict="0">
                <anchor moveWithCells="1">
                  <from>
                    <xdr:col>7</xdr:col>
                    <xdr:colOff>28575</xdr:colOff>
                    <xdr:row>58</xdr:row>
                    <xdr:rowOff>28575</xdr:rowOff>
                  </from>
                  <to>
                    <xdr:col>8</xdr:col>
                    <xdr:colOff>28575</xdr:colOff>
                    <xdr:row>61</xdr:row>
                    <xdr:rowOff>247650</xdr:rowOff>
                  </to>
                </anchor>
              </controlPr>
            </control>
          </mc:Choice>
        </mc:AlternateContent>
        <mc:AlternateContent xmlns:mc="http://schemas.openxmlformats.org/markup-compatibility/2006">
          <mc:Choice Requires="x14">
            <control shapeId="4441" r:id="rId312" name="Group Box 345">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42" r:id="rId313" name="Group Box 346">
              <controlPr defaultSize="0" autoFill="0" autoPict="0">
                <anchor moveWithCells="1">
                  <from>
                    <xdr:col>7</xdr:col>
                    <xdr:colOff>9525</xdr:colOff>
                    <xdr:row>58</xdr:row>
                    <xdr:rowOff>38100</xdr:rowOff>
                  </from>
                  <to>
                    <xdr:col>8</xdr:col>
                    <xdr:colOff>9525</xdr:colOff>
                    <xdr:row>61</xdr:row>
                    <xdr:rowOff>266700</xdr:rowOff>
                  </to>
                </anchor>
              </controlPr>
            </control>
          </mc:Choice>
        </mc:AlternateContent>
        <mc:AlternateContent xmlns:mc="http://schemas.openxmlformats.org/markup-compatibility/2006">
          <mc:Choice Requires="x14">
            <control shapeId="4443" r:id="rId314" name="Group Box 347">
              <controlPr defaultSize="0" autoFill="0" autoPict="0">
                <anchor moveWithCells="1">
                  <from>
                    <xdr:col>7</xdr:col>
                    <xdr:colOff>0</xdr:colOff>
                    <xdr:row>58</xdr:row>
                    <xdr:rowOff>28575</xdr:rowOff>
                  </from>
                  <to>
                    <xdr:col>8</xdr:col>
                    <xdr:colOff>0</xdr:colOff>
                    <xdr:row>61</xdr:row>
                    <xdr:rowOff>266700</xdr:rowOff>
                  </to>
                </anchor>
              </controlPr>
            </control>
          </mc:Choice>
        </mc:AlternateContent>
        <mc:AlternateContent xmlns:mc="http://schemas.openxmlformats.org/markup-compatibility/2006">
          <mc:Choice Requires="x14">
            <control shapeId="4444" r:id="rId315" name="Group Box 348">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45" r:id="rId316" name="Group Box 349">
              <controlPr defaultSize="0" autoFill="0" autoPict="0">
                <anchor moveWithCells="1">
                  <from>
                    <xdr:col>7</xdr:col>
                    <xdr:colOff>28575</xdr:colOff>
                    <xdr:row>58</xdr:row>
                    <xdr:rowOff>28575</xdr:rowOff>
                  </from>
                  <to>
                    <xdr:col>8</xdr:col>
                    <xdr:colOff>28575</xdr:colOff>
                    <xdr:row>61</xdr:row>
                    <xdr:rowOff>247650</xdr:rowOff>
                  </to>
                </anchor>
              </controlPr>
            </control>
          </mc:Choice>
        </mc:AlternateContent>
        <mc:AlternateContent xmlns:mc="http://schemas.openxmlformats.org/markup-compatibility/2006">
          <mc:Choice Requires="x14">
            <control shapeId="4558" r:id="rId317" name="Group Box 462">
              <controlPr defaultSize="0" autoFill="0" autoPict="0">
                <anchor moveWithCells="1">
                  <from>
                    <xdr:col>7</xdr:col>
                    <xdr:colOff>19050</xdr:colOff>
                    <xdr:row>66</xdr:row>
                    <xdr:rowOff>285750</xdr:rowOff>
                  </from>
                  <to>
                    <xdr:col>8</xdr:col>
                    <xdr:colOff>685800</xdr:colOff>
                    <xdr:row>70</xdr:row>
                    <xdr:rowOff>266700</xdr:rowOff>
                  </to>
                </anchor>
              </controlPr>
            </control>
          </mc:Choice>
        </mc:AlternateContent>
        <mc:AlternateContent xmlns:mc="http://schemas.openxmlformats.org/markup-compatibility/2006">
          <mc:Choice Requires="x14">
            <control shapeId="4564" r:id="rId318" name="Group Box 468">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65" r:id="rId319" name="Group Box 469">
              <controlPr defaultSize="0" autoFill="0" autoPict="0">
                <anchor moveWithCells="1">
                  <from>
                    <xdr:col>7</xdr:col>
                    <xdr:colOff>28575</xdr:colOff>
                    <xdr:row>67</xdr:row>
                    <xdr:rowOff>38100</xdr:rowOff>
                  </from>
                  <to>
                    <xdr:col>8</xdr:col>
                    <xdr:colOff>28575</xdr:colOff>
                    <xdr:row>70</xdr:row>
                    <xdr:rowOff>266700</xdr:rowOff>
                  </to>
                </anchor>
              </controlPr>
            </control>
          </mc:Choice>
        </mc:AlternateContent>
        <mc:AlternateContent xmlns:mc="http://schemas.openxmlformats.org/markup-compatibility/2006">
          <mc:Choice Requires="x14">
            <control shapeId="4566" r:id="rId320" name="Group Box 470">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67" r:id="rId321" name="Group Box 471">
              <controlPr defaultSize="0" autoFill="0" autoPict="0">
                <anchor moveWithCells="1">
                  <from>
                    <xdr:col>7</xdr:col>
                    <xdr:colOff>9525</xdr:colOff>
                    <xdr:row>67</xdr:row>
                    <xdr:rowOff>28575</xdr:rowOff>
                  </from>
                  <to>
                    <xdr:col>8</xdr:col>
                    <xdr:colOff>9525</xdr:colOff>
                    <xdr:row>70</xdr:row>
                    <xdr:rowOff>266700</xdr:rowOff>
                  </to>
                </anchor>
              </controlPr>
            </control>
          </mc:Choice>
        </mc:AlternateContent>
        <mc:AlternateContent xmlns:mc="http://schemas.openxmlformats.org/markup-compatibility/2006">
          <mc:Choice Requires="x14">
            <control shapeId="4568" r:id="rId322" name="Group Box 472">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69" r:id="rId323" name="Group Box 473">
              <controlPr defaultSize="0" autoFill="0" autoPict="0">
                <anchor moveWithCells="1">
                  <from>
                    <xdr:col>7</xdr:col>
                    <xdr:colOff>28575</xdr:colOff>
                    <xdr:row>67</xdr:row>
                    <xdr:rowOff>38100</xdr:rowOff>
                  </from>
                  <to>
                    <xdr:col>8</xdr:col>
                    <xdr:colOff>28575</xdr:colOff>
                    <xdr:row>70</xdr:row>
                    <xdr:rowOff>266700</xdr:rowOff>
                  </to>
                </anchor>
              </controlPr>
            </control>
          </mc:Choice>
        </mc:AlternateContent>
        <mc:AlternateContent xmlns:mc="http://schemas.openxmlformats.org/markup-compatibility/2006">
          <mc:Choice Requires="x14">
            <control shapeId="4570" r:id="rId324" name="Group Box 474">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71" r:id="rId325" name="Group Box 475">
              <controlPr defaultSize="0" autoFill="0" autoPict="0">
                <anchor moveWithCells="1">
                  <from>
                    <xdr:col>7</xdr:col>
                    <xdr:colOff>9525</xdr:colOff>
                    <xdr:row>67</xdr:row>
                    <xdr:rowOff>28575</xdr:rowOff>
                  </from>
                  <to>
                    <xdr:col>8</xdr:col>
                    <xdr:colOff>9525</xdr:colOff>
                    <xdr:row>70</xdr:row>
                    <xdr:rowOff>266700</xdr:rowOff>
                  </to>
                </anchor>
              </controlPr>
            </control>
          </mc:Choice>
        </mc:AlternateContent>
        <mc:AlternateContent xmlns:mc="http://schemas.openxmlformats.org/markup-compatibility/2006">
          <mc:Choice Requires="x14">
            <control shapeId="4572" r:id="rId326" name="Group Box 476">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73" r:id="rId327" name="Group Box 477">
              <controlPr defaultSize="0" autoFill="0" autoPict="0">
                <anchor moveWithCells="1">
                  <from>
                    <xdr:col>7</xdr:col>
                    <xdr:colOff>9525</xdr:colOff>
                    <xdr:row>67</xdr:row>
                    <xdr:rowOff>28575</xdr:rowOff>
                  </from>
                  <to>
                    <xdr:col>8</xdr:col>
                    <xdr:colOff>9525</xdr:colOff>
                    <xdr:row>70</xdr:row>
                    <xdr:rowOff>266700</xdr:rowOff>
                  </to>
                </anchor>
              </controlPr>
            </control>
          </mc:Choice>
        </mc:AlternateContent>
        <mc:AlternateContent xmlns:mc="http://schemas.openxmlformats.org/markup-compatibility/2006">
          <mc:Choice Requires="x14">
            <control shapeId="4574" r:id="rId328" name="Group Box 478">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75" r:id="rId329" name="Group Box 479">
              <controlPr defaultSize="0" autoFill="0" autoPict="0">
                <anchor moveWithCells="1">
                  <from>
                    <xdr:col>7</xdr:col>
                    <xdr:colOff>28575</xdr:colOff>
                    <xdr:row>67</xdr:row>
                    <xdr:rowOff>47625</xdr:rowOff>
                  </from>
                  <to>
                    <xdr:col>8</xdr:col>
                    <xdr:colOff>28575</xdr:colOff>
                    <xdr:row>70</xdr:row>
                    <xdr:rowOff>266700</xdr:rowOff>
                  </to>
                </anchor>
              </controlPr>
            </control>
          </mc:Choice>
        </mc:AlternateContent>
        <mc:AlternateContent xmlns:mc="http://schemas.openxmlformats.org/markup-compatibility/2006">
          <mc:Choice Requires="x14">
            <control shapeId="4576" r:id="rId330" name="Group Box 480">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77" r:id="rId331" name="Group Box 481">
              <controlPr defaultSize="0" autoFill="0" autoPict="0">
                <anchor moveWithCells="1">
                  <from>
                    <xdr:col>7</xdr:col>
                    <xdr:colOff>9525</xdr:colOff>
                    <xdr:row>67</xdr:row>
                    <xdr:rowOff>38100</xdr:rowOff>
                  </from>
                  <to>
                    <xdr:col>8</xdr:col>
                    <xdr:colOff>9525</xdr:colOff>
                    <xdr:row>70</xdr:row>
                    <xdr:rowOff>266700</xdr:rowOff>
                  </to>
                </anchor>
              </controlPr>
            </control>
          </mc:Choice>
        </mc:AlternateContent>
        <mc:AlternateContent xmlns:mc="http://schemas.openxmlformats.org/markup-compatibility/2006">
          <mc:Choice Requires="x14">
            <control shapeId="4578" r:id="rId332" name="Group Box 482">
              <controlPr defaultSize="0" autoFill="0" autoPict="0">
                <anchor moveWithCells="1">
                  <from>
                    <xdr:col>7</xdr:col>
                    <xdr:colOff>0</xdr:colOff>
                    <xdr:row>67</xdr:row>
                    <xdr:rowOff>28575</xdr:rowOff>
                  </from>
                  <to>
                    <xdr:col>8</xdr:col>
                    <xdr:colOff>0</xdr:colOff>
                    <xdr:row>70</xdr:row>
                    <xdr:rowOff>266700</xdr:rowOff>
                  </to>
                </anchor>
              </controlPr>
            </control>
          </mc:Choice>
        </mc:AlternateContent>
        <mc:AlternateContent xmlns:mc="http://schemas.openxmlformats.org/markup-compatibility/2006">
          <mc:Choice Requires="x14">
            <control shapeId="4579" r:id="rId333" name="Group Box 483">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80" r:id="rId334" name="Group Box 484">
              <controlPr defaultSize="0" autoFill="0" autoPict="0">
                <anchor moveWithCells="1">
                  <from>
                    <xdr:col>7</xdr:col>
                    <xdr:colOff>28575</xdr:colOff>
                    <xdr:row>67</xdr:row>
                    <xdr:rowOff>28575</xdr:rowOff>
                  </from>
                  <to>
                    <xdr:col>8</xdr:col>
                    <xdr:colOff>28575</xdr:colOff>
                    <xdr:row>70</xdr:row>
                    <xdr:rowOff>247650</xdr:rowOff>
                  </to>
                </anchor>
              </controlPr>
            </control>
          </mc:Choice>
        </mc:AlternateContent>
        <mc:AlternateContent xmlns:mc="http://schemas.openxmlformats.org/markup-compatibility/2006">
          <mc:Choice Requires="x14">
            <control shapeId="4581" r:id="rId335" name="Group Box 485">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82" r:id="rId336" name="Group Box 486">
              <controlPr defaultSize="0" autoFill="0" autoPict="0">
                <anchor moveWithCells="1">
                  <from>
                    <xdr:col>7</xdr:col>
                    <xdr:colOff>9525</xdr:colOff>
                    <xdr:row>67</xdr:row>
                    <xdr:rowOff>38100</xdr:rowOff>
                  </from>
                  <to>
                    <xdr:col>8</xdr:col>
                    <xdr:colOff>9525</xdr:colOff>
                    <xdr:row>70</xdr:row>
                    <xdr:rowOff>266700</xdr:rowOff>
                  </to>
                </anchor>
              </controlPr>
            </control>
          </mc:Choice>
        </mc:AlternateContent>
        <mc:AlternateContent xmlns:mc="http://schemas.openxmlformats.org/markup-compatibility/2006">
          <mc:Choice Requires="x14">
            <control shapeId="4583" r:id="rId337" name="Group Box 487">
              <controlPr defaultSize="0" autoFill="0" autoPict="0">
                <anchor moveWithCells="1">
                  <from>
                    <xdr:col>7</xdr:col>
                    <xdr:colOff>0</xdr:colOff>
                    <xdr:row>67</xdr:row>
                    <xdr:rowOff>28575</xdr:rowOff>
                  </from>
                  <to>
                    <xdr:col>8</xdr:col>
                    <xdr:colOff>0</xdr:colOff>
                    <xdr:row>70</xdr:row>
                    <xdr:rowOff>266700</xdr:rowOff>
                  </to>
                </anchor>
              </controlPr>
            </control>
          </mc:Choice>
        </mc:AlternateContent>
        <mc:AlternateContent xmlns:mc="http://schemas.openxmlformats.org/markup-compatibility/2006">
          <mc:Choice Requires="x14">
            <control shapeId="4584" r:id="rId338" name="Group Box 488">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85" r:id="rId339" name="Group Box 489">
              <controlPr defaultSize="0" autoFill="0" autoPict="0">
                <anchor moveWithCells="1">
                  <from>
                    <xdr:col>7</xdr:col>
                    <xdr:colOff>28575</xdr:colOff>
                    <xdr:row>67</xdr:row>
                    <xdr:rowOff>28575</xdr:rowOff>
                  </from>
                  <to>
                    <xdr:col>8</xdr:col>
                    <xdr:colOff>28575</xdr:colOff>
                    <xdr:row>70</xdr:row>
                    <xdr:rowOff>247650</xdr:rowOff>
                  </to>
                </anchor>
              </controlPr>
            </control>
          </mc:Choice>
        </mc:AlternateContent>
        <mc:AlternateContent xmlns:mc="http://schemas.openxmlformats.org/markup-compatibility/2006">
          <mc:Choice Requires="x14">
            <control shapeId="4241" r:id="rId340" name="Group Box 145">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251" r:id="rId341" name="Group Box 155">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304" r:id="rId342" name="Group Box 208">
              <controlPr defaultSize="0" autoFill="0" autoPict="0">
                <anchor moveWithCells="1">
                  <from>
                    <xdr:col>7</xdr:col>
                    <xdr:colOff>9525</xdr:colOff>
                    <xdr:row>71</xdr:row>
                    <xdr:rowOff>0</xdr:rowOff>
                  </from>
                  <to>
                    <xdr:col>8</xdr:col>
                    <xdr:colOff>9525</xdr:colOff>
                    <xdr:row>74</xdr:row>
                    <xdr:rowOff>228600</xdr:rowOff>
                  </to>
                </anchor>
              </controlPr>
            </control>
          </mc:Choice>
        </mc:AlternateContent>
        <mc:AlternateContent xmlns:mc="http://schemas.openxmlformats.org/markup-compatibility/2006">
          <mc:Choice Requires="x14">
            <control shapeId="4305" r:id="rId343" name="Group Box 209">
              <controlPr defaultSize="0" autoFill="0" autoPict="0">
                <anchor moveWithCells="1">
                  <from>
                    <xdr:col>7</xdr:col>
                    <xdr:colOff>28575</xdr:colOff>
                    <xdr:row>75</xdr:row>
                    <xdr:rowOff>9525</xdr:rowOff>
                  </from>
                  <to>
                    <xdr:col>8</xdr:col>
                    <xdr:colOff>28575</xdr:colOff>
                    <xdr:row>78</xdr:row>
                    <xdr:rowOff>219075</xdr:rowOff>
                  </to>
                </anchor>
              </controlPr>
            </control>
          </mc:Choice>
        </mc:AlternateContent>
        <mc:AlternateContent xmlns:mc="http://schemas.openxmlformats.org/markup-compatibility/2006">
          <mc:Choice Requires="x14">
            <control shapeId="4559" r:id="rId344" name="Group Box 463">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60" r:id="rId345" name="Group Box 464">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561" r:id="rId346" name="Group Box 465">
              <controlPr defaultSize="0" autoFill="0" autoPict="0">
                <anchor moveWithCells="1">
                  <from>
                    <xdr:col>7</xdr:col>
                    <xdr:colOff>9525</xdr:colOff>
                    <xdr:row>75</xdr:row>
                    <xdr:rowOff>28575</xdr:rowOff>
                  </from>
                  <to>
                    <xdr:col>8</xdr:col>
                    <xdr:colOff>9525</xdr:colOff>
                    <xdr:row>78</xdr:row>
                    <xdr:rowOff>266700</xdr:rowOff>
                  </to>
                </anchor>
              </controlPr>
            </control>
          </mc:Choice>
        </mc:AlternateContent>
        <mc:AlternateContent xmlns:mc="http://schemas.openxmlformats.org/markup-compatibility/2006">
          <mc:Choice Requires="x14">
            <control shapeId="4562" r:id="rId347" name="Group Box 466">
              <controlPr defaultSize="0" autoFill="0" autoPict="0">
                <anchor moveWithCells="1">
                  <from>
                    <xdr:col>7</xdr:col>
                    <xdr:colOff>28575</xdr:colOff>
                    <xdr:row>71</xdr:row>
                    <xdr:rowOff>28575</xdr:rowOff>
                  </from>
                  <to>
                    <xdr:col>8</xdr:col>
                    <xdr:colOff>28575</xdr:colOff>
                    <xdr:row>74</xdr:row>
                    <xdr:rowOff>266700</xdr:rowOff>
                  </to>
                </anchor>
              </controlPr>
            </control>
          </mc:Choice>
        </mc:AlternateContent>
        <mc:AlternateContent xmlns:mc="http://schemas.openxmlformats.org/markup-compatibility/2006">
          <mc:Choice Requires="x14">
            <control shapeId="4563" r:id="rId348" name="Group Box 467">
              <controlPr defaultSize="0" autoFill="0" autoPict="0">
                <anchor moveWithCells="1">
                  <from>
                    <xdr:col>7</xdr:col>
                    <xdr:colOff>28575</xdr:colOff>
                    <xdr:row>67</xdr:row>
                    <xdr:rowOff>9525</xdr:rowOff>
                  </from>
                  <to>
                    <xdr:col>8</xdr:col>
                    <xdr:colOff>76200</xdr:colOff>
                    <xdr:row>71</xdr:row>
                    <xdr:rowOff>38100</xdr:rowOff>
                  </to>
                </anchor>
              </controlPr>
            </control>
          </mc:Choice>
        </mc:AlternateContent>
        <mc:AlternateContent xmlns:mc="http://schemas.openxmlformats.org/markup-compatibility/2006">
          <mc:Choice Requires="x14">
            <control shapeId="4586" r:id="rId349" name="Group Box 490">
              <controlPr defaultSize="0" autoFill="0" autoPict="0">
                <anchor moveWithCells="1">
                  <from>
                    <xdr:col>7</xdr:col>
                    <xdr:colOff>19050</xdr:colOff>
                    <xdr:row>70</xdr:row>
                    <xdr:rowOff>285750</xdr:rowOff>
                  </from>
                  <to>
                    <xdr:col>8</xdr:col>
                    <xdr:colOff>685800</xdr:colOff>
                    <xdr:row>75</xdr:row>
                    <xdr:rowOff>0</xdr:rowOff>
                  </to>
                </anchor>
              </controlPr>
            </control>
          </mc:Choice>
        </mc:AlternateContent>
        <mc:AlternateContent xmlns:mc="http://schemas.openxmlformats.org/markup-compatibility/2006">
          <mc:Choice Requires="x14">
            <control shapeId="4587" r:id="rId350" name="Group Box 491">
              <controlPr defaultSize="0" autoFill="0" autoPict="0">
                <anchor moveWithCells="1">
                  <from>
                    <xdr:col>7</xdr:col>
                    <xdr:colOff>28575</xdr:colOff>
                    <xdr:row>71</xdr:row>
                    <xdr:rowOff>9525</xdr:rowOff>
                  </from>
                  <to>
                    <xdr:col>8</xdr:col>
                    <xdr:colOff>76200</xdr:colOff>
                    <xdr:row>75</xdr:row>
                    <xdr:rowOff>38100</xdr:rowOff>
                  </to>
                </anchor>
              </controlPr>
            </control>
          </mc:Choice>
        </mc:AlternateContent>
        <mc:AlternateContent xmlns:mc="http://schemas.openxmlformats.org/markup-compatibility/2006">
          <mc:Choice Requires="x14">
            <control shapeId="4588" r:id="rId351" name="Group Box 492">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89" r:id="rId352" name="Group Box 493">
              <controlPr defaultSize="0" autoFill="0" autoPict="0">
                <anchor moveWithCells="1">
                  <from>
                    <xdr:col>7</xdr:col>
                    <xdr:colOff>28575</xdr:colOff>
                    <xdr:row>71</xdr:row>
                    <xdr:rowOff>38100</xdr:rowOff>
                  </from>
                  <to>
                    <xdr:col>8</xdr:col>
                    <xdr:colOff>28575</xdr:colOff>
                    <xdr:row>74</xdr:row>
                    <xdr:rowOff>266700</xdr:rowOff>
                  </to>
                </anchor>
              </controlPr>
            </control>
          </mc:Choice>
        </mc:AlternateContent>
        <mc:AlternateContent xmlns:mc="http://schemas.openxmlformats.org/markup-compatibility/2006">
          <mc:Choice Requires="x14">
            <control shapeId="4590" r:id="rId353" name="Group Box 494">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91" r:id="rId354" name="Group Box 495">
              <controlPr defaultSize="0" autoFill="0" autoPict="0">
                <anchor moveWithCells="1">
                  <from>
                    <xdr:col>7</xdr:col>
                    <xdr:colOff>9525</xdr:colOff>
                    <xdr:row>71</xdr:row>
                    <xdr:rowOff>28575</xdr:rowOff>
                  </from>
                  <to>
                    <xdr:col>8</xdr:col>
                    <xdr:colOff>9525</xdr:colOff>
                    <xdr:row>74</xdr:row>
                    <xdr:rowOff>266700</xdr:rowOff>
                  </to>
                </anchor>
              </controlPr>
            </control>
          </mc:Choice>
        </mc:AlternateContent>
        <mc:AlternateContent xmlns:mc="http://schemas.openxmlformats.org/markup-compatibility/2006">
          <mc:Choice Requires="x14">
            <control shapeId="4592" r:id="rId355" name="Group Box 496">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93" r:id="rId356" name="Group Box 497">
              <controlPr defaultSize="0" autoFill="0" autoPict="0">
                <anchor moveWithCells="1">
                  <from>
                    <xdr:col>7</xdr:col>
                    <xdr:colOff>28575</xdr:colOff>
                    <xdr:row>71</xdr:row>
                    <xdr:rowOff>38100</xdr:rowOff>
                  </from>
                  <to>
                    <xdr:col>8</xdr:col>
                    <xdr:colOff>28575</xdr:colOff>
                    <xdr:row>74</xdr:row>
                    <xdr:rowOff>266700</xdr:rowOff>
                  </to>
                </anchor>
              </controlPr>
            </control>
          </mc:Choice>
        </mc:AlternateContent>
        <mc:AlternateContent xmlns:mc="http://schemas.openxmlformats.org/markup-compatibility/2006">
          <mc:Choice Requires="x14">
            <control shapeId="4594" r:id="rId357" name="Group Box 498">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95" r:id="rId358" name="Group Box 499">
              <controlPr defaultSize="0" autoFill="0" autoPict="0">
                <anchor moveWithCells="1">
                  <from>
                    <xdr:col>7</xdr:col>
                    <xdr:colOff>9525</xdr:colOff>
                    <xdr:row>71</xdr:row>
                    <xdr:rowOff>28575</xdr:rowOff>
                  </from>
                  <to>
                    <xdr:col>8</xdr:col>
                    <xdr:colOff>9525</xdr:colOff>
                    <xdr:row>74</xdr:row>
                    <xdr:rowOff>266700</xdr:rowOff>
                  </to>
                </anchor>
              </controlPr>
            </control>
          </mc:Choice>
        </mc:AlternateContent>
        <mc:AlternateContent xmlns:mc="http://schemas.openxmlformats.org/markup-compatibility/2006">
          <mc:Choice Requires="x14">
            <control shapeId="4596" r:id="rId359" name="Group Box 500">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97" r:id="rId360" name="Group Box 501">
              <controlPr defaultSize="0" autoFill="0" autoPict="0">
                <anchor moveWithCells="1">
                  <from>
                    <xdr:col>7</xdr:col>
                    <xdr:colOff>9525</xdr:colOff>
                    <xdr:row>71</xdr:row>
                    <xdr:rowOff>28575</xdr:rowOff>
                  </from>
                  <to>
                    <xdr:col>8</xdr:col>
                    <xdr:colOff>9525</xdr:colOff>
                    <xdr:row>74</xdr:row>
                    <xdr:rowOff>266700</xdr:rowOff>
                  </to>
                </anchor>
              </controlPr>
            </control>
          </mc:Choice>
        </mc:AlternateContent>
        <mc:AlternateContent xmlns:mc="http://schemas.openxmlformats.org/markup-compatibility/2006">
          <mc:Choice Requires="x14">
            <control shapeId="4598" r:id="rId361" name="Group Box 502">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99" r:id="rId362" name="Group Box 503">
              <controlPr defaultSize="0" autoFill="0" autoPict="0">
                <anchor moveWithCells="1">
                  <from>
                    <xdr:col>7</xdr:col>
                    <xdr:colOff>28575</xdr:colOff>
                    <xdr:row>71</xdr:row>
                    <xdr:rowOff>47625</xdr:rowOff>
                  </from>
                  <to>
                    <xdr:col>8</xdr:col>
                    <xdr:colOff>28575</xdr:colOff>
                    <xdr:row>74</xdr:row>
                    <xdr:rowOff>266700</xdr:rowOff>
                  </to>
                </anchor>
              </controlPr>
            </control>
          </mc:Choice>
        </mc:AlternateContent>
        <mc:AlternateContent xmlns:mc="http://schemas.openxmlformats.org/markup-compatibility/2006">
          <mc:Choice Requires="x14">
            <control shapeId="4600" r:id="rId363" name="Group Box 504">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601" r:id="rId364" name="Group Box 505">
              <controlPr defaultSize="0" autoFill="0" autoPict="0">
                <anchor moveWithCells="1">
                  <from>
                    <xdr:col>7</xdr:col>
                    <xdr:colOff>9525</xdr:colOff>
                    <xdr:row>71</xdr:row>
                    <xdr:rowOff>38100</xdr:rowOff>
                  </from>
                  <to>
                    <xdr:col>8</xdr:col>
                    <xdr:colOff>9525</xdr:colOff>
                    <xdr:row>74</xdr:row>
                    <xdr:rowOff>266700</xdr:rowOff>
                  </to>
                </anchor>
              </controlPr>
            </control>
          </mc:Choice>
        </mc:AlternateContent>
        <mc:AlternateContent xmlns:mc="http://schemas.openxmlformats.org/markup-compatibility/2006">
          <mc:Choice Requires="x14">
            <control shapeId="4602" r:id="rId365" name="Group Box 506">
              <controlPr defaultSize="0" autoFill="0" autoPict="0">
                <anchor moveWithCells="1">
                  <from>
                    <xdr:col>7</xdr:col>
                    <xdr:colOff>0</xdr:colOff>
                    <xdr:row>71</xdr:row>
                    <xdr:rowOff>28575</xdr:rowOff>
                  </from>
                  <to>
                    <xdr:col>8</xdr:col>
                    <xdr:colOff>0</xdr:colOff>
                    <xdr:row>74</xdr:row>
                    <xdr:rowOff>266700</xdr:rowOff>
                  </to>
                </anchor>
              </controlPr>
            </control>
          </mc:Choice>
        </mc:AlternateContent>
        <mc:AlternateContent xmlns:mc="http://schemas.openxmlformats.org/markup-compatibility/2006">
          <mc:Choice Requires="x14">
            <control shapeId="4603" r:id="rId366" name="Group Box 507">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604" r:id="rId367" name="Group Box 508">
              <controlPr defaultSize="0" autoFill="0" autoPict="0">
                <anchor moveWithCells="1">
                  <from>
                    <xdr:col>7</xdr:col>
                    <xdr:colOff>28575</xdr:colOff>
                    <xdr:row>71</xdr:row>
                    <xdr:rowOff>28575</xdr:rowOff>
                  </from>
                  <to>
                    <xdr:col>8</xdr:col>
                    <xdr:colOff>28575</xdr:colOff>
                    <xdr:row>74</xdr:row>
                    <xdr:rowOff>247650</xdr:rowOff>
                  </to>
                </anchor>
              </controlPr>
            </control>
          </mc:Choice>
        </mc:AlternateContent>
        <mc:AlternateContent xmlns:mc="http://schemas.openxmlformats.org/markup-compatibility/2006">
          <mc:Choice Requires="x14">
            <control shapeId="4605" r:id="rId368" name="Group Box 509">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606" r:id="rId369" name="Group Box 510">
              <controlPr defaultSize="0" autoFill="0" autoPict="0">
                <anchor moveWithCells="1">
                  <from>
                    <xdr:col>7</xdr:col>
                    <xdr:colOff>9525</xdr:colOff>
                    <xdr:row>71</xdr:row>
                    <xdr:rowOff>38100</xdr:rowOff>
                  </from>
                  <to>
                    <xdr:col>8</xdr:col>
                    <xdr:colOff>9525</xdr:colOff>
                    <xdr:row>74</xdr:row>
                    <xdr:rowOff>266700</xdr:rowOff>
                  </to>
                </anchor>
              </controlPr>
            </control>
          </mc:Choice>
        </mc:AlternateContent>
        <mc:AlternateContent xmlns:mc="http://schemas.openxmlformats.org/markup-compatibility/2006">
          <mc:Choice Requires="x14">
            <control shapeId="4607" r:id="rId370" name="Group Box 511">
              <controlPr defaultSize="0" autoFill="0" autoPict="0">
                <anchor moveWithCells="1">
                  <from>
                    <xdr:col>7</xdr:col>
                    <xdr:colOff>0</xdr:colOff>
                    <xdr:row>71</xdr:row>
                    <xdr:rowOff>28575</xdr:rowOff>
                  </from>
                  <to>
                    <xdr:col>8</xdr:col>
                    <xdr:colOff>0</xdr:colOff>
                    <xdr:row>74</xdr:row>
                    <xdr:rowOff>266700</xdr:rowOff>
                  </to>
                </anchor>
              </controlPr>
            </control>
          </mc:Choice>
        </mc:AlternateContent>
        <mc:AlternateContent xmlns:mc="http://schemas.openxmlformats.org/markup-compatibility/2006">
          <mc:Choice Requires="x14">
            <control shapeId="4608" r:id="rId371" name="Group Box 512">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609" r:id="rId372" name="Group Box 513">
              <controlPr defaultSize="0" autoFill="0" autoPict="0">
                <anchor moveWithCells="1">
                  <from>
                    <xdr:col>7</xdr:col>
                    <xdr:colOff>28575</xdr:colOff>
                    <xdr:row>71</xdr:row>
                    <xdr:rowOff>28575</xdr:rowOff>
                  </from>
                  <to>
                    <xdr:col>8</xdr:col>
                    <xdr:colOff>28575</xdr:colOff>
                    <xdr:row>74</xdr:row>
                    <xdr:rowOff>247650</xdr:rowOff>
                  </to>
                </anchor>
              </controlPr>
            </control>
          </mc:Choice>
        </mc:AlternateContent>
        <mc:AlternateContent xmlns:mc="http://schemas.openxmlformats.org/markup-compatibility/2006">
          <mc:Choice Requires="x14">
            <control shapeId="4610" r:id="rId373" name="Group Box 514">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11" r:id="rId374" name="Group Box 515">
              <controlPr defaultSize="0" autoFill="0" autoPict="0">
                <anchor moveWithCells="1">
                  <from>
                    <xdr:col>7</xdr:col>
                    <xdr:colOff>28575</xdr:colOff>
                    <xdr:row>75</xdr:row>
                    <xdr:rowOff>28575</xdr:rowOff>
                  </from>
                  <to>
                    <xdr:col>8</xdr:col>
                    <xdr:colOff>28575</xdr:colOff>
                    <xdr:row>78</xdr:row>
                    <xdr:rowOff>266700</xdr:rowOff>
                  </to>
                </anchor>
              </controlPr>
            </control>
          </mc:Choice>
        </mc:AlternateContent>
        <mc:AlternateContent xmlns:mc="http://schemas.openxmlformats.org/markup-compatibility/2006">
          <mc:Choice Requires="x14">
            <control shapeId="4612" r:id="rId375" name="Group Box 516">
              <controlPr defaultSize="0" autoFill="0" autoPict="0">
                <anchor moveWithCells="1">
                  <from>
                    <xdr:col>7</xdr:col>
                    <xdr:colOff>19050</xdr:colOff>
                    <xdr:row>74</xdr:row>
                    <xdr:rowOff>285750</xdr:rowOff>
                  </from>
                  <to>
                    <xdr:col>8</xdr:col>
                    <xdr:colOff>685800</xdr:colOff>
                    <xdr:row>79</xdr:row>
                    <xdr:rowOff>0</xdr:rowOff>
                  </to>
                </anchor>
              </controlPr>
            </control>
          </mc:Choice>
        </mc:AlternateContent>
        <mc:AlternateContent xmlns:mc="http://schemas.openxmlformats.org/markup-compatibility/2006">
          <mc:Choice Requires="x14">
            <control shapeId="4613" r:id="rId376" name="Group Box 517">
              <controlPr defaultSize="0" autoFill="0" autoPict="0">
                <anchor moveWithCells="1">
                  <from>
                    <xdr:col>7</xdr:col>
                    <xdr:colOff>28575</xdr:colOff>
                    <xdr:row>75</xdr:row>
                    <xdr:rowOff>9525</xdr:rowOff>
                  </from>
                  <to>
                    <xdr:col>8</xdr:col>
                    <xdr:colOff>76200</xdr:colOff>
                    <xdr:row>79</xdr:row>
                    <xdr:rowOff>38100</xdr:rowOff>
                  </to>
                </anchor>
              </controlPr>
            </control>
          </mc:Choice>
        </mc:AlternateContent>
        <mc:AlternateContent xmlns:mc="http://schemas.openxmlformats.org/markup-compatibility/2006">
          <mc:Choice Requires="x14">
            <control shapeId="4614" r:id="rId377" name="Group Box 518">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15" r:id="rId378" name="Group Box 519">
              <controlPr defaultSize="0" autoFill="0" autoPict="0">
                <anchor moveWithCells="1">
                  <from>
                    <xdr:col>7</xdr:col>
                    <xdr:colOff>28575</xdr:colOff>
                    <xdr:row>75</xdr:row>
                    <xdr:rowOff>38100</xdr:rowOff>
                  </from>
                  <to>
                    <xdr:col>8</xdr:col>
                    <xdr:colOff>28575</xdr:colOff>
                    <xdr:row>78</xdr:row>
                    <xdr:rowOff>266700</xdr:rowOff>
                  </to>
                </anchor>
              </controlPr>
            </control>
          </mc:Choice>
        </mc:AlternateContent>
        <mc:AlternateContent xmlns:mc="http://schemas.openxmlformats.org/markup-compatibility/2006">
          <mc:Choice Requires="x14">
            <control shapeId="4616" r:id="rId379" name="Group Box 520">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17" r:id="rId380" name="Group Box 521">
              <controlPr defaultSize="0" autoFill="0" autoPict="0">
                <anchor moveWithCells="1">
                  <from>
                    <xdr:col>7</xdr:col>
                    <xdr:colOff>9525</xdr:colOff>
                    <xdr:row>75</xdr:row>
                    <xdr:rowOff>28575</xdr:rowOff>
                  </from>
                  <to>
                    <xdr:col>8</xdr:col>
                    <xdr:colOff>9525</xdr:colOff>
                    <xdr:row>78</xdr:row>
                    <xdr:rowOff>266700</xdr:rowOff>
                  </to>
                </anchor>
              </controlPr>
            </control>
          </mc:Choice>
        </mc:AlternateContent>
        <mc:AlternateContent xmlns:mc="http://schemas.openxmlformats.org/markup-compatibility/2006">
          <mc:Choice Requires="x14">
            <control shapeId="4618" r:id="rId381" name="Group Box 522">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19" r:id="rId382" name="Group Box 523">
              <controlPr defaultSize="0" autoFill="0" autoPict="0">
                <anchor moveWithCells="1">
                  <from>
                    <xdr:col>7</xdr:col>
                    <xdr:colOff>28575</xdr:colOff>
                    <xdr:row>75</xdr:row>
                    <xdr:rowOff>38100</xdr:rowOff>
                  </from>
                  <to>
                    <xdr:col>8</xdr:col>
                    <xdr:colOff>28575</xdr:colOff>
                    <xdr:row>78</xdr:row>
                    <xdr:rowOff>266700</xdr:rowOff>
                  </to>
                </anchor>
              </controlPr>
            </control>
          </mc:Choice>
        </mc:AlternateContent>
        <mc:AlternateContent xmlns:mc="http://schemas.openxmlformats.org/markup-compatibility/2006">
          <mc:Choice Requires="x14">
            <control shapeId="4620" r:id="rId383" name="Group Box 524">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21" r:id="rId384" name="Group Box 525">
              <controlPr defaultSize="0" autoFill="0" autoPict="0">
                <anchor moveWithCells="1">
                  <from>
                    <xdr:col>7</xdr:col>
                    <xdr:colOff>9525</xdr:colOff>
                    <xdr:row>75</xdr:row>
                    <xdr:rowOff>28575</xdr:rowOff>
                  </from>
                  <to>
                    <xdr:col>8</xdr:col>
                    <xdr:colOff>9525</xdr:colOff>
                    <xdr:row>78</xdr:row>
                    <xdr:rowOff>266700</xdr:rowOff>
                  </to>
                </anchor>
              </controlPr>
            </control>
          </mc:Choice>
        </mc:AlternateContent>
        <mc:AlternateContent xmlns:mc="http://schemas.openxmlformats.org/markup-compatibility/2006">
          <mc:Choice Requires="x14">
            <control shapeId="4622" r:id="rId385" name="Group Box 526">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23" r:id="rId386" name="Group Box 527">
              <controlPr defaultSize="0" autoFill="0" autoPict="0">
                <anchor moveWithCells="1">
                  <from>
                    <xdr:col>7</xdr:col>
                    <xdr:colOff>9525</xdr:colOff>
                    <xdr:row>75</xdr:row>
                    <xdr:rowOff>28575</xdr:rowOff>
                  </from>
                  <to>
                    <xdr:col>8</xdr:col>
                    <xdr:colOff>9525</xdr:colOff>
                    <xdr:row>78</xdr:row>
                    <xdr:rowOff>266700</xdr:rowOff>
                  </to>
                </anchor>
              </controlPr>
            </control>
          </mc:Choice>
        </mc:AlternateContent>
        <mc:AlternateContent xmlns:mc="http://schemas.openxmlformats.org/markup-compatibility/2006">
          <mc:Choice Requires="x14">
            <control shapeId="4624" r:id="rId387" name="Group Box 528">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25" r:id="rId388" name="Group Box 529">
              <controlPr defaultSize="0" autoFill="0" autoPict="0">
                <anchor moveWithCells="1">
                  <from>
                    <xdr:col>7</xdr:col>
                    <xdr:colOff>28575</xdr:colOff>
                    <xdr:row>75</xdr:row>
                    <xdr:rowOff>47625</xdr:rowOff>
                  </from>
                  <to>
                    <xdr:col>8</xdr:col>
                    <xdr:colOff>28575</xdr:colOff>
                    <xdr:row>78</xdr:row>
                    <xdr:rowOff>266700</xdr:rowOff>
                  </to>
                </anchor>
              </controlPr>
            </control>
          </mc:Choice>
        </mc:AlternateContent>
        <mc:AlternateContent xmlns:mc="http://schemas.openxmlformats.org/markup-compatibility/2006">
          <mc:Choice Requires="x14">
            <control shapeId="4626" r:id="rId389" name="Group Box 530">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27" r:id="rId390" name="Group Box 531">
              <controlPr defaultSize="0" autoFill="0" autoPict="0">
                <anchor moveWithCells="1">
                  <from>
                    <xdr:col>7</xdr:col>
                    <xdr:colOff>9525</xdr:colOff>
                    <xdr:row>75</xdr:row>
                    <xdr:rowOff>38100</xdr:rowOff>
                  </from>
                  <to>
                    <xdr:col>8</xdr:col>
                    <xdr:colOff>9525</xdr:colOff>
                    <xdr:row>78</xdr:row>
                    <xdr:rowOff>266700</xdr:rowOff>
                  </to>
                </anchor>
              </controlPr>
            </control>
          </mc:Choice>
        </mc:AlternateContent>
        <mc:AlternateContent xmlns:mc="http://schemas.openxmlformats.org/markup-compatibility/2006">
          <mc:Choice Requires="x14">
            <control shapeId="4628" r:id="rId391" name="Group Box 532">
              <controlPr defaultSize="0" autoFill="0" autoPict="0">
                <anchor moveWithCells="1">
                  <from>
                    <xdr:col>7</xdr:col>
                    <xdr:colOff>0</xdr:colOff>
                    <xdr:row>75</xdr:row>
                    <xdr:rowOff>28575</xdr:rowOff>
                  </from>
                  <to>
                    <xdr:col>8</xdr:col>
                    <xdr:colOff>0</xdr:colOff>
                    <xdr:row>78</xdr:row>
                    <xdr:rowOff>266700</xdr:rowOff>
                  </to>
                </anchor>
              </controlPr>
            </control>
          </mc:Choice>
        </mc:AlternateContent>
        <mc:AlternateContent xmlns:mc="http://schemas.openxmlformats.org/markup-compatibility/2006">
          <mc:Choice Requires="x14">
            <control shapeId="4629" r:id="rId392" name="Group Box 533">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30" r:id="rId393" name="Group Box 534">
              <controlPr defaultSize="0" autoFill="0" autoPict="0">
                <anchor moveWithCells="1">
                  <from>
                    <xdr:col>7</xdr:col>
                    <xdr:colOff>28575</xdr:colOff>
                    <xdr:row>75</xdr:row>
                    <xdr:rowOff>28575</xdr:rowOff>
                  </from>
                  <to>
                    <xdr:col>8</xdr:col>
                    <xdr:colOff>28575</xdr:colOff>
                    <xdr:row>78</xdr:row>
                    <xdr:rowOff>247650</xdr:rowOff>
                  </to>
                </anchor>
              </controlPr>
            </control>
          </mc:Choice>
        </mc:AlternateContent>
        <mc:AlternateContent xmlns:mc="http://schemas.openxmlformats.org/markup-compatibility/2006">
          <mc:Choice Requires="x14">
            <control shapeId="4631" r:id="rId394" name="Group Box 535">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32" r:id="rId395" name="Group Box 536">
              <controlPr defaultSize="0" autoFill="0" autoPict="0">
                <anchor moveWithCells="1">
                  <from>
                    <xdr:col>7</xdr:col>
                    <xdr:colOff>9525</xdr:colOff>
                    <xdr:row>75</xdr:row>
                    <xdr:rowOff>38100</xdr:rowOff>
                  </from>
                  <to>
                    <xdr:col>8</xdr:col>
                    <xdr:colOff>9525</xdr:colOff>
                    <xdr:row>78</xdr:row>
                    <xdr:rowOff>266700</xdr:rowOff>
                  </to>
                </anchor>
              </controlPr>
            </control>
          </mc:Choice>
        </mc:AlternateContent>
        <mc:AlternateContent xmlns:mc="http://schemas.openxmlformats.org/markup-compatibility/2006">
          <mc:Choice Requires="x14">
            <control shapeId="4633" r:id="rId396" name="Group Box 537">
              <controlPr defaultSize="0" autoFill="0" autoPict="0">
                <anchor moveWithCells="1">
                  <from>
                    <xdr:col>7</xdr:col>
                    <xdr:colOff>0</xdr:colOff>
                    <xdr:row>75</xdr:row>
                    <xdr:rowOff>28575</xdr:rowOff>
                  </from>
                  <to>
                    <xdr:col>8</xdr:col>
                    <xdr:colOff>0</xdr:colOff>
                    <xdr:row>78</xdr:row>
                    <xdr:rowOff>266700</xdr:rowOff>
                  </to>
                </anchor>
              </controlPr>
            </control>
          </mc:Choice>
        </mc:AlternateContent>
        <mc:AlternateContent xmlns:mc="http://schemas.openxmlformats.org/markup-compatibility/2006">
          <mc:Choice Requires="x14">
            <control shapeId="4634" r:id="rId397" name="Group Box 538">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35" r:id="rId398" name="Group Box 539">
              <controlPr defaultSize="0" autoFill="0" autoPict="0">
                <anchor moveWithCells="1">
                  <from>
                    <xdr:col>7</xdr:col>
                    <xdr:colOff>28575</xdr:colOff>
                    <xdr:row>75</xdr:row>
                    <xdr:rowOff>28575</xdr:rowOff>
                  </from>
                  <to>
                    <xdr:col>8</xdr:col>
                    <xdr:colOff>28575</xdr:colOff>
                    <xdr:row>78</xdr:row>
                    <xdr:rowOff>247650</xdr:rowOff>
                  </to>
                </anchor>
              </controlPr>
            </control>
          </mc:Choice>
        </mc:AlternateContent>
        <mc:AlternateContent xmlns:mc="http://schemas.openxmlformats.org/markup-compatibility/2006">
          <mc:Choice Requires="x14">
            <control shapeId="4636" r:id="rId399" name="Group Box 540">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37" r:id="rId400" name="Group Box 541">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38" r:id="rId401" name="Group Box 542">
              <controlPr defaultSize="0" autoFill="0" autoPict="0">
                <anchor moveWithCells="1">
                  <from>
                    <xdr:col>7</xdr:col>
                    <xdr:colOff>9525</xdr:colOff>
                    <xdr:row>79</xdr:row>
                    <xdr:rowOff>0</xdr:rowOff>
                  </from>
                  <to>
                    <xdr:col>8</xdr:col>
                    <xdr:colOff>9525</xdr:colOff>
                    <xdr:row>82</xdr:row>
                    <xdr:rowOff>228600</xdr:rowOff>
                  </to>
                </anchor>
              </controlPr>
            </control>
          </mc:Choice>
        </mc:AlternateContent>
        <mc:AlternateContent xmlns:mc="http://schemas.openxmlformats.org/markup-compatibility/2006">
          <mc:Choice Requires="x14">
            <control shapeId="4639" r:id="rId402" name="Group Box 543">
              <controlPr defaultSize="0" autoFill="0" autoPict="0">
                <anchor moveWithCells="1">
                  <from>
                    <xdr:col>7</xdr:col>
                    <xdr:colOff>28575</xdr:colOff>
                    <xdr:row>83</xdr:row>
                    <xdr:rowOff>9525</xdr:rowOff>
                  </from>
                  <to>
                    <xdr:col>8</xdr:col>
                    <xdr:colOff>28575</xdr:colOff>
                    <xdr:row>86</xdr:row>
                    <xdr:rowOff>219075</xdr:rowOff>
                  </to>
                </anchor>
              </controlPr>
            </control>
          </mc:Choice>
        </mc:AlternateContent>
        <mc:AlternateContent xmlns:mc="http://schemas.openxmlformats.org/markup-compatibility/2006">
          <mc:Choice Requires="x14">
            <control shapeId="4640" r:id="rId403" name="Group Box 544">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41" r:id="rId404" name="Group Box 545">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42" r:id="rId405" name="Group Box 546">
              <controlPr defaultSize="0" autoFill="0" autoPict="0">
                <anchor moveWithCells="1">
                  <from>
                    <xdr:col>7</xdr:col>
                    <xdr:colOff>9525</xdr:colOff>
                    <xdr:row>83</xdr:row>
                    <xdr:rowOff>28575</xdr:rowOff>
                  </from>
                  <to>
                    <xdr:col>8</xdr:col>
                    <xdr:colOff>9525</xdr:colOff>
                    <xdr:row>86</xdr:row>
                    <xdr:rowOff>266700</xdr:rowOff>
                  </to>
                </anchor>
              </controlPr>
            </control>
          </mc:Choice>
        </mc:AlternateContent>
        <mc:AlternateContent xmlns:mc="http://schemas.openxmlformats.org/markup-compatibility/2006">
          <mc:Choice Requires="x14">
            <control shapeId="4643" r:id="rId406" name="Group Box 547">
              <controlPr defaultSize="0" autoFill="0" autoPict="0">
                <anchor moveWithCells="1">
                  <from>
                    <xdr:col>7</xdr:col>
                    <xdr:colOff>28575</xdr:colOff>
                    <xdr:row>79</xdr:row>
                    <xdr:rowOff>28575</xdr:rowOff>
                  </from>
                  <to>
                    <xdr:col>8</xdr:col>
                    <xdr:colOff>28575</xdr:colOff>
                    <xdr:row>82</xdr:row>
                    <xdr:rowOff>266700</xdr:rowOff>
                  </to>
                </anchor>
              </controlPr>
            </control>
          </mc:Choice>
        </mc:AlternateContent>
        <mc:AlternateContent xmlns:mc="http://schemas.openxmlformats.org/markup-compatibility/2006">
          <mc:Choice Requires="x14">
            <control shapeId="4644" r:id="rId407" name="Group Box 548">
              <controlPr defaultSize="0" autoFill="0" autoPict="0">
                <anchor moveWithCells="1">
                  <from>
                    <xdr:col>7</xdr:col>
                    <xdr:colOff>19050</xdr:colOff>
                    <xdr:row>78</xdr:row>
                    <xdr:rowOff>285750</xdr:rowOff>
                  </from>
                  <to>
                    <xdr:col>8</xdr:col>
                    <xdr:colOff>685800</xdr:colOff>
                    <xdr:row>83</xdr:row>
                    <xdr:rowOff>0</xdr:rowOff>
                  </to>
                </anchor>
              </controlPr>
            </control>
          </mc:Choice>
        </mc:AlternateContent>
        <mc:AlternateContent xmlns:mc="http://schemas.openxmlformats.org/markup-compatibility/2006">
          <mc:Choice Requires="x14">
            <control shapeId="4645" r:id="rId408" name="Group Box 549">
              <controlPr defaultSize="0" autoFill="0" autoPict="0">
                <anchor moveWithCells="1">
                  <from>
                    <xdr:col>7</xdr:col>
                    <xdr:colOff>28575</xdr:colOff>
                    <xdr:row>79</xdr:row>
                    <xdr:rowOff>9525</xdr:rowOff>
                  </from>
                  <to>
                    <xdr:col>8</xdr:col>
                    <xdr:colOff>76200</xdr:colOff>
                    <xdr:row>83</xdr:row>
                    <xdr:rowOff>38100</xdr:rowOff>
                  </to>
                </anchor>
              </controlPr>
            </control>
          </mc:Choice>
        </mc:AlternateContent>
        <mc:AlternateContent xmlns:mc="http://schemas.openxmlformats.org/markup-compatibility/2006">
          <mc:Choice Requires="x14">
            <control shapeId="4646" r:id="rId409" name="Group Box 550">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47" r:id="rId410" name="Group Box 551">
              <controlPr defaultSize="0" autoFill="0" autoPict="0">
                <anchor moveWithCells="1">
                  <from>
                    <xdr:col>7</xdr:col>
                    <xdr:colOff>28575</xdr:colOff>
                    <xdr:row>79</xdr:row>
                    <xdr:rowOff>38100</xdr:rowOff>
                  </from>
                  <to>
                    <xdr:col>8</xdr:col>
                    <xdr:colOff>28575</xdr:colOff>
                    <xdr:row>82</xdr:row>
                    <xdr:rowOff>266700</xdr:rowOff>
                  </to>
                </anchor>
              </controlPr>
            </control>
          </mc:Choice>
        </mc:AlternateContent>
        <mc:AlternateContent xmlns:mc="http://schemas.openxmlformats.org/markup-compatibility/2006">
          <mc:Choice Requires="x14">
            <control shapeId="4648" r:id="rId411" name="Group Box 552">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49" r:id="rId412" name="Group Box 553">
              <controlPr defaultSize="0" autoFill="0" autoPict="0">
                <anchor moveWithCells="1">
                  <from>
                    <xdr:col>7</xdr:col>
                    <xdr:colOff>9525</xdr:colOff>
                    <xdr:row>79</xdr:row>
                    <xdr:rowOff>28575</xdr:rowOff>
                  </from>
                  <to>
                    <xdr:col>8</xdr:col>
                    <xdr:colOff>9525</xdr:colOff>
                    <xdr:row>82</xdr:row>
                    <xdr:rowOff>266700</xdr:rowOff>
                  </to>
                </anchor>
              </controlPr>
            </control>
          </mc:Choice>
        </mc:AlternateContent>
        <mc:AlternateContent xmlns:mc="http://schemas.openxmlformats.org/markup-compatibility/2006">
          <mc:Choice Requires="x14">
            <control shapeId="4650" r:id="rId413" name="Group Box 554">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51" r:id="rId414" name="Group Box 555">
              <controlPr defaultSize="0" autoFill="0" autoPict="0">
                <anchor moveWithCells="1">
                  <from>
                    <xdr:col>7</xdr:col>
                    <xdr:colOff>28575</xdr:colOff>
                    <xdr:row>79</xdr:row>
                    <xdr:rowOff>38100</xdr:rowOff>
                  </from>
                  <to>
                    <xdr:col>8</xdr:col>
                    <xdr:colOff>28575</xdr:colOff>
                    <xdr:row>82</xdr:row>
                    <xdr:rowOff>266700</xdr:rowOff>
                  </to>
                </anchor>
              </controlPr>
            </control>
          </mc:Choice>
        </mc:AlternateContent>
        <mc:AlternateContent xmlns:mc="http://schemas.openxmlformats.org/markup-compatibility/2006">
          <mc:Choice Requires="x14">
            <control shapeId="4652" r:id="rId415" name="Group Box 556">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53" r:id="rId416" name="Group Box 557">
              <controlPr defaultSize="0" autoFill="0" autoPict="0">
                <anchor moveWithCells="1">
                  <from>
                    <xdr:col>7</xdr:col>
                    <xdr:colOff>9525</xdr:colOff>
                    <xdr:row>79</xdr:row>
                    <xdr:rowOff>28575</xdr:rowOff>
                  </from>
                  <to>
                    <xdr:col>8</xdr:col>
                    <xdr:colOff>9525</xdr:colOff>
                    <xdr:row>82</xdr:row>
                    <xdr:rowOff>266700</xdr:rowOff>
                  </to>
                </anchor>
              </controlPr>
            </control>
          </mc:Choice>
        </mc:AlternateContent>
        <mc:AlternateContent xmlns:mc="http://schemas.openxmlformats.org/markup-compatibility/2006">
          <mc:Choice Requires="x14">
            <control shapeId="4654" r:id="rId417" name="Group Box 558">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55" r:id="rId418" name="Group Box 559">
              <controlPr defaultSize="0" autoFill="0" autoPict="0">
                <anchor moveWithCells="1">
                  <from>
                    <xdr:col>7</xdr:col>
                    <xdr:colOff>9525</xdr:colOff>
                    <xdr:row>79</xdr:row>
                    <xdr:rowOff>28575</xdr:rowOff>
                  </from>
                  <to>
                    <xdr:col>8</xdr:col>
                    <xdr:colOff>9525</xdr:colOff>
                    <xdr:row>82</xdr:row>
                    <xdr:rowOff>266700</xdr:rowOff>
                  </to>
                </anchor>
              </controlPr>
            </control>
          </mc:Choice>
        </mc:AlternateContent>
        <mc:AlternateContent xmlns:mc="http://schemas.openxmlformats.org/markup-compatibility/2006">
          <mc:Choice Requires="x14">
            <control shapeId="4656" r:id="rId419" name="Group Box 560">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57" r:id="rId420" name="Group Box 561">
              <controlPr defaultSize="0" autoFill="0" autoPict="0">
                <anchor moveWithCells="1">
                  <from>
                    <xdr:col>7</xdr:col>
                    <xdr:colOff>28575</xdr:colOff>
                    <xdr:row>79</xdr:row>
                    <xdr:rowOff>47625</xdr:rowOff>
                  </from>
                  <to>
                    <xdr:col>8</xdr:col>
                    <xdr:colOff>28575</xdr:colOff>
                    <xdr:row>82</xdr:row>
                    <xdr:rowOff>266700</xdr:rowOff>
                  </to>
                </anchor>
              </controlPr>
            </control>
          </mc:Choice>
        </mc:AlternateContent>
        <mc:AlternateContent xmlns:mc="http://schemas.openxmlformats.org/markup-compatibility/2006">
          <mc:Choice Requires="x14">
            <control shapeId="4658" r:id="rId421" name="Group Box 562">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59" r:id="rId422" name="Group Box 563">
              <controlPr defaultSize="0" autoFill="0" autoPict="0">
                <anchor moveWithCells="1">
                  <from>
                    <xdr:col>7</xdr:col>
                    <xdr:colOff>9525</xdr:colOff>
                    <xdr:row>79</xdr:row>
                    <xdr:rowOff>38100</xdr:rowOff>
                  </from>
                  <to>
                    <xdr:col>8</xdr:col>
                    <xdr:colOff>9525</xdr:colOff>
                    <xdr:row>82</xdr:row>
                    <xdr:rowOff>266700</xdr:rowOff>
                  </to>
                </anchor>
              </controlPr>
            </control>
          </mc:Choice>
        </mc:AlternateContent>
        <mc:AlternateContent xmlns:mc="http://schemas.openxmlformats.org/markup-compatibility/2006">
          <mc:Choice Requires="x14">
            <control shapeId="4660" r:id="rId423" name="Group Box 564">
              <controlPr defaultSize="0" autoFill="0" autoPict="0">
                <anchor moveWithCells="1">
                  <from>
                    <xdr:col>7</xdr:col>
                    <xdr:colOff>0</xdr:colOff>
                    <xdr:row>79</xdr:row>
                    <xdr:rowOff>28575</xdr:rowOff>
                  </from>
                  <to>
                    <xdr:col>8</xdr:col>
                    <xdr:colOff>0</xdr:colOff>
                    <xdr:row>82</xdr:row>
                    <xdr:rowOff>266700</xdr:rowOff>
                  </to>
                </anchor>
              </controlPr>
            </control>
          </mc:Choice>
        </mc:AlternateContent>
        <mc:AlternateContent xmlns:mc="http://schemas.openxmlformats.org/markup-compatibility/2006">
          <mc:Choice Requires="x14">
            <control shapeId="4661" r:id="rId424" name="Group Box 565">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62" r:id="rId425" name="Group Box 566">
              <controlPr defaultSize="0" autoFill="0" autoPict="0">
                <anchor moveWithCells="1">
                  <from>
                    <xdr:col>7</xdr:col>
                    <xdr:colOff>28575</xdr:colOff>
                    <xdr:row>79</xdr:row>
                    <xdr:rowOff>28575</xdr:rowOff>
                  </from>
                  <to>
                    <xdr:col>8</xdr:col>
                    <xdr:colOff>28575</xdr:colOff>
                    <xdr:row>82</xdr:row>
                    <xdr:rowOff>247650</xdr:rowOff>
                  </to>
                </anchor>
              </controlPr>
            </control>
          </mc:Choice>
        </mc:AlternateContent>
        <mc:AlternateContent xmlns:mc="http://schemas.openxmlformats.org/markup-compatibility/2006">
          <mc:Choice Requires="x14">
            <control shapeId="4663" r:id="rId426" name="Group Box 567">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64" r:id="rId427" name="Group Box 568">
              <controlPr defaultSize="0" autoFill="0" autoPict="0">
                <anchor moveWithCells="1">
                  <from>
                    <xdr:col>7</xdr:col>
                    <xdr:colOff>9525</xdr:colOff>
                    <xdr:row>79</xdr:row>
                    <xdr:rowOff>38100</xdr:rowOff>
                  </from>
                  <to>
                    <xdr:col>8</xdr:col>
                    <xdr:colOff>9525</xdr:colOff>
                    <xdr:row>82</xdr:row>
                    <xdr:rowOff>266700</xdr:rowOff>
                  </to>
                </anchor>
              </controlPr>
            </control>
          </mc:Choice>
        </mc:AlternateContent>
        <mc:AlternateContent xmlns:mc="http://schemas.openxmlformats.org/markup-compatibility/2006">
          <mc:Choice Requires="x14">
            <control shapeId="4665" r:id="rId428" name="Group Box 569">
              <controlPr defaultSize="0" autoFill="0" autoPict="0">
                <anchor moveWithCells="1">
                  <from>
                    <xdr:col>7</xdr:col>
                    <xdr:colOff>0</xdr:colOff>
                    <xdr:row>79</xdr:row>
                    <xdr:rowOff>28575</xdr:rowOff>
                  </from>
                  <to>
                    <xdr:col>8</xdr:col>
                    <xdr:colOff>0</xdr:colOff>
                    <xdr:row>82</xdr:row>
                    <xdr:rowOff>266700</xdr:rowOff>
                  </to>
                </anchor>
              </controlPr>
            </control>
          </mc:Choice>
        </mc:AlternateContent>
        <mc:AlternateContent xmlns:mc="http://schemas.openxmlformats.org/markup-compatibility/2006">
          <mc:Choice Requires="x14">
            <control shapeId="4666" r:id="rId429" name="Group Box 570">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67" r:id="rId430" name="Group Box 571">
              <controlPr defaultSize="0" autoFill="0" autoPict="0">
                <anchor moveWithCells="1">
                  <from>
                    <xdr:col>7</xdr:col>
                    <xdr:colOff>28575</xdr:colOff>
                    <xdr:row>79</xdr:row>
                    <xdr:rowOff>28575</xdr:rowOff>
                  </from>
                  <to>
                    <xdr:col>8</xdr:col>
                    <xdr:colOff>28575</xdr:colOff>
                    <xdr:row>82</xdr:row>
                    <xdr:rowOff>247650</xdr:rowOff>
                  </to>
                </anchor>
              </controlPr>
            </control>
          </mc:Choice>
        </mc:AlternateContent>
        <mc:AlternateContent xmlns:mc="http://schemas.openxmlformats.org/markup-compatibility/2006">
          <mc:Choice Requires="x14">
            <control shapeId="4668" r:id="rId431" name="Group Box 572">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69" r:id="rId432" name="Group Box 573">
              <controlPr defaultSize="0" autoFill="0" autoPict="0">
                <anchor moveWithCells="1">
                  <from>
                    <xdr:col>7</xdr:col>
                    <xdr:colOff>28575</xdr:colOff>
                    <xdr:row>83</xdr:row>
                    <xdr:rowOff>28575</xdr:rowOff>
                  </from>
                  <to>
                    <xdr:col>8</xdr:col>
                    <xdr:colOff>28575</xdr:colOff>
                    <xdr:row>86</xdr:row>
                    <xdr:rowOff>266700</xdr:rowOff>
                  </to>
                </anchor>
              </controlPr>
            </control>
          </mc:Choice>
        </mc:AlternateContent>
        <mc:AlternateContent xmlns:mc="http://schemas.openxmlformats.org/markup-compatibility/2006">
          <mc:Choice Requires="x14">
            <control shapeId="4670" r:id="rId433" name="Group Box 574">
              <controlPr defaultSize="0" autoFill="0" autoPict="0">
                <anchor moveWithCells="1">
                  <from>
                    <xdr:col>7</xdr:col>
                    <xdr:colOff>19050</xdr:colOff>
                    <xdr:row>82</xdr:row>
                    <xdr:rowOff>285750</xdr:rowOff>
                  </from>
                  <to>
                    <xdr:col>8</xdr:col>
                    <xdr:colOff>685800</xdr:colOff>
                    <xdr:row>87</xdr:row>
                    <xdr:rowOff>0</xdr:rowOff>
                  </to>
                </anchor>
              </controlPr>
            </control>
          </mc:Choice>
        </mc:AlternateContent>
        <mc:AlternateContent xmlns:mc="http://schemas.openxmlformats.org/markup-compatibility/2006">
          <mc:Choice Requires="x14">
            <control shapeId="4671" r:id="rId434" name="Group Box 575">
              <controlPr defaultSize="0" autoFill="0" autoPict="0">
                <anchor moveWithCells="1">
                  <from>
                    <xdr:col>7</xdr:col>
                    <xdr:colOff>28575</xdr:colOff>
                    <xdr:row>83</xdr:row>
                    <xdr:rowOff>9525</xdr:rowOff>
                  </from>
                  <to>
                    <xdr:col>8</xdr:col>
                    <xdr:colOff>76200</xdr:colOff>
                    <xdr:row>87</xdr:row>
                    <xdr:rowOff>38100</xdr:rowOff>
                  </to>
                </anchor>
              </controlPr>
            </control>
          </mc:Choice>
        </mc:AlternateContent>
        <mc:AlternateContent xmlns:mc="http://schemas.openxmlformats.org/markup-compatibility/2006">
          <mc:Choice Requires="x14">
            <control shapeId="4672" r:id="rId435" name="Group Box 576">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73" r:id="rId436" name="Group Box 577">
              <controlPr defaultSize="0" autoFill="0" autoPict="0">
                <anchor moveWithCells="1">
                  <from>
                    <xdr:col>7</xdr:col>
                    <xdr:colOff>28575</xdr:colOff>
                    <xdr:row>83</xdr:row>
                    <xdr:rowOff>38100</xdr:rowOff>
                  </from>
                  <to>
                    <xdr:col>8</xdr:col>
                    <xdr:colOff>28575</xdr:colOff>
                    <xdr:row>86</xdr:row>
                    <xdr:rowOff>266700</xdr:rowOff>
                  </to>
                </anchor>
              </controlPr>
            </control>
          </mc:Choice>
        </mc:AlternateContent>
        <mc:AlternateContent xmlns:mc="http://schemas.openxmlformats.org/markup-compatibility/2006">
          <mc:Choice Requires="x14">
            <control shapeId="4674" r:id="rId437" name="Group Box 578">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75" r:id="rId438" name="Group Box 579">
              <controlPr defaultSize="0" autoFill="0" autoPict="0">
                <anchor moveWithCells="1">
                  <from>
                    <xdr:col>7</xdr:col>
                    <xdr:colOff>9525</xdr:colOff>
                    <xdr:row>83</xdr:row>
                    <xdr:rowOff>28575</xdr:rowOff>
                  </from>
                  <to>
                    <xdr:col>8</xdr:col>
                    <xdr:colOff>9525</xdr:colOff>
                    <xdr:row>86</xdr:row>
                    <xdr:rowOff>266700</xdr:rowOff>
                  </to>
                </anchor>
              </controlPr>
            </control>
          </mc:Choice>
        </mc:AlternateContent>
        <mc:AlternateContent xmlns:mc="http://schemas.openxmlformats.org/markup-compatibility/2006">
          <mc:Choice Requires="x14">
            <control shapeId="4676" r:id="rId439" name="Group Box 580">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77" r:id="rId440" name="Group Box 581">
              <controlPr defaultSize="0" autoFill="0" autoPict="0">
                <anchor moveWithCells="1">
                  <from>
                    <xdr:col>7</xdr:col>
                    <xdr:colOff>28575</xdr:colOff>
                    <xdr:row>83</xdr:row>
                    <xdr:rowOff>38100</xdr:rowOff>
                  </from>
                  <to>
                    <xdr:col>8</xdr:col>
                    <xdr:colOff>28575</xdr:colOff>
                    <xdr:row>86</xdr:row>
                    <xdr:rowOff>266700</xdr:rowOff>
                  </to>
                </anchor>
              </controlPr>
            </control>
          </mc:Choice>
        </mc:AlternateContent>
        <mc:AlternateContent xmlns:mc="http://schemas.openxmlformats.org/markup-compatibility/2006">
          <mc:Choice Requires="x14">
            <control shapeId="4678" r:id="rId441" name="Group Box 582">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79" r:id="rId442" name="Group Box 583">
              <controlPr defaultSize="0" autoFill="0" autoPict="0">
                <anchor moveWithCells="1">
                  <from>
                    <xdr:col>7</xdr:col>
                    <xdr:colOff>9525</xdr:colOff>
                    <xdr:row>83</xdr:row>
                    <xdr:rowOff>28575</xdr:rowOff>
                  </from>
                  <to>
                    <xdr:col>8</xdr:col>
                    <xdr:colOff>9525</xdr:colOff>
                    <xdr:row>86</xdr:row>
                    <xdr:rowOff>266700</xdr:rowOff>
                  </to>
                </anchor>
              </controlPr>
            </control>
          </mc:Choice>
        </mc:AlternateContent>
        <mc:AlternateContent xmlns:mc="http://schemas.openxmlformats.org/markup-compatibility/2006">
          <mc:Choice Requires="x14">
            <control shapeId="4680" r:id="rId443" name="Group Box 584">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81" r:id="rId444" name="Group Box 585">
              <controlPr defaultSize="0" autoFill="0" autoPict="0">
                <anchor moveWithCells="1">
                  <from>
                    <xdr:col>7</xdr:col>
                    <xdr:colOff>9525</xdr:colOff>
                    <xdr:row>83</xdr:row>
                    <xdr:rowOff>28575</xdr:rowOff>
                  </from>
                  <to>
                    <xdr:col>8</xdr:col>
                    <xdr:colOff>9525</xdr:colOff>
                    <xdr:row>86</xdr:row>
                    <xdr:rowOff>266700</xdr:rowOff>
                  </to>
                </anchor>
              </controlPr>
            </control>
          </mc:Choice>
        </mc:AlternateContent>
        <mc:AlternateContent xmlns:mc="http://schemas.openxmlformats.org/markup-compatibility/2006">
          <mc:Choice Requires="x14">
            <control shapeId="4682" r:id="rId445" name="Group Box 586">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83" r:id="rId446" name="Group Box 587">
              <controlPr defaultSize="0" autoFill="0" autoPict="0">
                <anchor moveWithCells="1">
                  <from>
                    <xdr:col>7</xdr:col>
                    <xdr:colOff>28575</xdr:colOff>
                    <xdr:row>83</xdr:row>
                    <xdr:rowOff>47625</xdr:rowOff>
                  </from>
                  <to>
                    <xdr:col>8</xdr:col>
                    <xdr:colOff>28575</xdr:colOff>
                    <xdr:row>86</xdr:row>
                    <xdr:rowOff>266700</xdr:rowOff>
                  </to>
                </anchor>
              </controlPr>
            </control>
          </mc:Choice>
        </mc:AlternateContent>
        <mc:AlternateContent xmlns:mc="http://schemas.openxmlformats.org/markup-compatibility/2006">
          <mc:Choice Requires="x14">
            <control shapeId="4684" r:id="rId447" name="Group Box 588">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85" r:id="rId448" name="Group Box 589">
              <controlPr defaultSize="0" autoFill="0" autoPict="0">
                <anchor moveWithCells="1">
                  <from>
                    <xdr:col>7</xdr:col>
                    <xdr:colOff>9525</xdr:colOff>
                    <xdr:row>83</xdr:row>
                    <xdr:rowOff>38100</xdr:rowOff>
                  </from>
                  <to>
                    <xdr:col>8</xdr:col>
                    <xdr:colOff>9525</xdr:colOff>
                    <xdr:row>86</xdr:row>
                    <xdr:rowOff>266700</xdr:rowOff>
                  </to>
                </anchor>
              </controlPr>
            </control>
          </mc:Choice>
        </mc:AlternateContent>
        <mc:AlternateContent xmlns:mc="http://schemas.openxmlformats.org/markup-compatibility/2006">
          <mc:Choice Requires="x14">
            <control shapeId="4686" r:id="rId449" name="Group Box 590">
              <controlPr defaultSize="0" autoFill="0" autoPict="0">
                <anchor moveWithCells="1">
                  <from>
                    <xdr:col>7</xdr:col>
                    <xdr:colOff>0</xdr:colOff>
                    <xdr:row>83</xdr:row>
                    <xdr:rowOff>28575</xdr:rowOff>
                  </from>
                  <to>
                    <xdr:col>8</xdr:col>
                    <xdr:colOff>0</xdr:colOff>
                    <xdr:row>86</xdr:row>
                    <xdr:rowOff>266700</xdr:rowOff>
                  </to>
                </anchor>
              </controlPr>
            </control>
          </mc:Choice>
        </mc:AlternateContent>
        <mc:AlternateContent xmlns:mc="http://schemas.openxmlformats.org/markup-compatibility/2006">
          <mc:Choice Requires="x14">
            <control shapeId="4687" r:id="rId450" name="Group Box 591">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88" r:id="rId451" name="Group Box 592">
              <controlPr defaultSize="0" autoFill="0" autoPict="0">
                <anchor moveWithCells="1">
                  <from>
                    <xdr:col>7</xdr:col>
                    <xdr:colOff>28575</xdr:colOff>
                    <xdr:row>83</xdr:row>
                    <xdr:rowOff>28575</xdr:rowOff>
                  </from>
                  <to>
                    <xdr:col>8</xdr:col>
                    <xdr:colOff>28575</xdr:colOff>
                    <xdr:row>86</xdr:row>
                    <xdr:rowOff>247650</xdr:rowOff>
                  </to>
                </anchor>
              </controlPr>
            </control>
          </mc:Choice>
        </mc:AlternateContent>
        <mc:AlternateContent xmlns:mc="http://schemas.openxmlformats.org/markup-compatibility/2006">
          <mc:Choice Requires="x14">
            <control shapeId="4689" r:id="rId452" name="Group Box 593">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90" r:id="rId453" name="Group Box 594">
              <controlPr defaultSize="0" autoFill="0" autoPict="0">
                <anchor moveWithCells="1">
                  <from>
                    <xdr:col>7</xdr:col>
                    <xdr:colOff>9525</xdr:colOff>
                    <xdr:row>83</xdr:row>
                    <xdr:rowOff>38100</xdr:rowOff>
                  </from>
                  <to>
                    <xdr:col>8</xdr:col>
                    <xdr:colOff>9525</xdr:colOff>
                    <xdr:row>86</xdr:row>
                    <xdr:rowOff>266700</xdr:rowOff>
                  </to>
                </anchor>
              </controlPr>
            </control>
          </mc:Choice>
        </mc:AlternateContent>
        <mc:AlternateContent xmlns:mc="http://schemas.openxmlformats.org/markup-compatibility/2006">
          <mc:Choice Requires="x14">
            <control shapeId="4691" r:id="rId454" name="Group Box 595">
              <controlPr defaultSize="0" autoFill="0" autoPict="0">
                <anchor moveWithCells="1">
                  <from>
                    <xdr:col>7</xdr:col>
                    <xdr:colOff>0</xdr:colOff>
                    <xdr:row>83</xdr:row>
                    <xdr:rowOff>28575</xdr:rowOff>
                  </from>
                  <to>
                    <xdr:col>8</xdr:col>
                    <xdr:colOff>0</xdr:colOff>
                    <xdr:row>86</xdr:row>
                    <xdr:rowOff>266700</xdr:rowOff>
                  </to>
                </anchor>
              </controlPr>
            </control>
          </mc:Choice>
        </mc:AlternateContent>
        <mc:AlternateContent xmlns:mc="http://schemas.openxmlformats.org/markup-compatibility/2006">
          <mc:Choice Requires="x14">
            <control shapeId="4692" r:id="rId455" name="Group Box 596">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93" r:id="rId456" name="Group Box 597">
              <controlPr defaultSize="0" autoFill="0" autoPict="0">
                <anchor moveWithCells="1">
                  <from>
                    <xdr:col>7</xdr:col>
                    <xdr:colOff>28575</xdr:colOff>
                    <xdr:row>83</xdr:row>
                    <xdr:rowOff>28575</xdr:rowOff>
                  </from>
                  <to>
                    <xdr:col>8</xdr:col>
                    <xdr:colOff>28575</xdr:colOff>
                    <xdr:row>86</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B0D8D0"/>
  </sheetPr>
  <dimension ref="A1:GG263"/>
  <sheetViews>
    <sheetView showGridLines="0" zoomScale="70" zoomScaleNormal="70" workbookViewId="0">
      <pane xSplit="5" ySplit="13" topLeftCell="FD55" activePane="bottomRight" state="frozen"/>
      <selection activeCell="AM49" sqref="AM49"/>
      <selection pane="topRight" activeCell="AM49" sqref="AM49"/>
      <selection pane="bottomLeft" activeCell="AM49" sqref="AM49"/>
      <selection pane="bottomRight" activeCell="C59" sqref="C59"/>
    </sheetView>
  </sheetViews>
  <sheetFormatPr defaultColWidth="3.125" defaultRowHeight="15" customHeight="1" outlineLevelCol="1" x14ac:dyDescent="0.15"/>
  <cols>
    <col min="1" max="1" width="4.125" style="35" customWidth="1"/>
    <col min="2" max="2" width="5.125" style="62" customWidth="1"/>
    <col min="3" max="3" width="30.125" style="35" customWidth="1"/>
    <col min="4" max="4" width="7.375" style="35" customWidth="1"/>
    <col min="5" max="5" width="6.125" style="52" customWidth="1"/>
    <col min="6" max="6" width="10.5" style="38" customWidth="1"/>
    <col min="7" max="7" width="9.625" style="43" customWidth="1"/>
    <col min="8" max="8" width="7.375" style="639" customWidth="1"/>
    <col min="9" max="9" width="9.375" style="35" customWidth="1"/>
    <col min="10" max="11" width="6.375" style="35" customWidth="1"/>
    <col min="12" max="12" width="13.25" style="35" customWidth="1"/>
    <col min="13" max="13" width="7.875" style="35" customWidth="1"/>
    <col min="14" max="14" width="9.375" style="35" customWidth="1"/>
    <col min="15" max="15" width="7" style="35" customWidth="1"/>
    <col min="16" max="16" width="8.625" style="35" customWidth="1"/>
    <col min="17" max="21" width="3.625" style="44" customWidth="1"/>
    <col min="22" max="22" width="9" style="42" customWidth="1"/>
    <col min="23" max="24" width="5.75" style="42" customWidth="1"/>
    <col min="25" max="25" width="6.5" style="42" customWidth="1"/>
    <col min="26" max="26" width="5.75" style="43" customWidth="1"/>
    <col min="27" max="27" width="6.5" style="43" customWidth="1"/>
    <col min="28" max="28" width="6.375" style="43" customWidth="1"/>
    <col min="29" max="29" width="4" style="44" customWidth="1"/>
    <col min="30" max="30" width="3.875" style="35" customWidth="1"/>
    <col min="31" max="31" width="3.125" style="44"/>
    <col min="32" max="34" width="4.75" style="35" customWidth="1"/>
    <col min="35" max="35" width="3.125" style="44"/>
    <col min="36" max="36" width="3.125" style="35"/>
    <col min="37" max="37" width="4.75" style="38" customWidth="1"/>
    <col min="38" max="39" width="7.625" style="41" customWidth="1"/>
    <col min="40" max="40" width="6" style="46" customWidth="1"/>
    <col min="41" max="41" width="6" style="38" customWidth="1"/>
    <col min="42" max="42" width="4.75" style="38" customWidth="1"/>
    <col min="43" max="43" width="7.625" style="41" customWidth="1"/>
    <col min="44" max="44" width="6.625" style="45" customWidth="1"/>
    <col min="45" max="45" width="7.625" style="41" customWidth="1"/>
    <col min="46" max="46" width="6.625" style="45" customWidth="1"/>
    <col min="47" max="47" width="6" style="46" customWidth="1"/>
    <col min="48" max="48" width="6" style="38" customWidth="1"/>
    <col min="49" max="49" width="6.625" style="46" customWidth="1"/>
    <col min="50" max="50" width="5.625" style="38" customWidth="1"/>
    <col min="51" max="51" width="4.75" style="38" customWidth="1"/>
    <col min="52" max="53" width="7.625" style="41" customWidth="1"/>
    <col min="54" max="54" width="6" style="46" customWidth="1"/>
    <col min="55" max="55" width="6" style="38" customWidth="1"/>
    <col min="56" max="56" width="4.75" style="38" customWidth="1"/>
    <col min="57" max="57" width="7.625" style="41" customWidth="1"/>
    <col min="58" max="58" width="6.625" style="45" customWidth="1"/>
    <col min="59" max="59" width="7.625" style="41" customWidth="1"/>
    <col min="60" max="60" width="6.625" style="45" customWidth="1"/>
    <col min="61" max="61" width="6" style="46" customWidth="1"/>
    <col min="62" max="62" width="6" style="38" customWidth="1"/>
    <col min="63" max="63" width="6.625" style="46" customWidth="1"/>
    <col min="64" max="64" width="5.625" style="38" customWidth="1"/>
    <col min="65" max="65" width="4.125" style="35" customWidth="1"/>
    <col min="66" max="66" width="4.75" style="48" customWidth="1"/>
    <col min="67" max="67" width="3.125" style="35"/>
    <col min="68" max="68" width="4.125" style="35" customWidth="1"/>
    <col min="69" max="69" width="4.75" style="48" customWidth="1"/>
    <col min="70" max="70" width="3.125" style="35"/>
    <col min="71" max="71" width="4.125" style="35" customWidth="1"/>
    <col min="72" max="72" width="4.75" style="48" customWidth="1"/>
    <col min="73" max="73" width="3.125" style="35"/>
    <col min="74" max="74" width="4.125" style="35" customWidth="1"/>
    <col min="75" max="75" width="4.75" style="48" customWidth="1"/>
    <col min="76" max="76" width="3.125" style="35"/>
    <col min="77" max="77" width="4.125" style="35" customWidth="1"/>
    <col min="78" max="78" width="4.75" style="48" customWidth="1"/>
    <col min="79" max="79" width="3.125" style="35"/>
    <col min="80" max="80" width="4.75" style="35" customWidth="1"/>
    <col min="81" max="88" width="5.125" style="35" customWidth="1"/>
    <col min="89" max="89" width="5.125" style="50" customWidth="1"/>
    <col min="90" max="91" width="5.125" style="35" customWidth="1"/>
    <col min="92" max="92" width="4.125" style="35" customWidth="1"/>
    <col min="93" max="100" width="4.125" style="49" customWidth="1"/>
    <col min="101" max="101" width="3.375" style="43" customWidth="1"/>
    <col min="102" max="154" width="4.125" style="43" customWidth="1"/>
    <col min="155" max="155" width="3.125" style="35"/>
    <col min="156" max="156" width="5.125" style="62" customWidth="1"/>
    <col min="157" max="157" width="30.125" style="35" customWidth="1"/>
    <col min="158" max="158" width="6.125" style="52" customWidth="1"/>
    <col min="159" max="160" width="6.25" style="639" customWidth="1" outlineLevel="1"/>
    <col min="161" max="161" width="5.625" style="640" customWidth="1"/>
    <col min="162" max="162" width="7.375" style="55" customWidth="1" outlineLevel="1"/>
    <col min="163" max="163" width="5.625" style="640" customWidth="1"/>
    <col min="164" max="164" width="7.375" style="55" customWidth="1" outlineLevel="1"/>
    <col min="165" max="165" width="6.75" style="640" customWidth="1"/>
    <col min="166" max="166" width="7.375" style="55" customWidth="1" outlineLevel="1"/>
    <col min="167" max="167" width="5.625" style="35" customWidth="1"/>
    <col min="168" max="168" width="6.5" style="35" customWidth="1" outlineLevel="1"/>
    <col min="169" max="169" width="6.75" style="35" customWidth="1" outlineLevel="1"/>
    <col min="170" max="170" width="5.625" style="35" customWidth="1" outlineLevel="1"/>
    <col min="171" max="171" width="5.625" style="640" customWidth="1"/>
    <col min="172" max="172" width="7.375" style="55" customWidth="1" outlineLevel="1"/>
    <col min="173" max="173" width="5.625" style="640" customWidth="1"/>
    <col min="174" max="174" width="7.375" style="55" customWidth="1" outlineLevel="1"/>
    <col min="175" max="175" width="6.75" style="640" customWidth="1"/>
    <col min="176" max="176" width="7.375" style="55" customWidth="1" outlineLevel="1"/>
    <col min="177" max="177" width="5.625" style="35" customWidth="1"/>
    <col min="178" max="178" width="6.5" style="35" customWidth="1" outlineLevel="1"/>
    <col min="179" max="179" width="6.75" style="35" customWidth="1" outlineLevel="1"/>
    <col min="180" max="180" width="5.625" style="35" customWidth="1" outlineLevel="1"/>
    <col min="181" max="181" width="4.25" style="35" customWidth="1"/>
    <col min="182" max="183" width="8.375" style="35" customWidth="1"/>
    <col min="184" max="184" width="5.625" style="60" customWidth="1"/>
    <col min="185" max="185" width="3.125" style="35"/>
    <col min="186" max="186" width="6.625" style="35" customWidth="1"/>
    <col min="187" max="16384" width="3.125" style="35"/>
  </cols>
  <sheetData>
    <row r="1" spans="1:189" ht="29.25" customHeight="1" x14ac:dyDescent="0.15">
      <c r="B1" s="36" t="s">
        <v>335</v>
      </c>
      <c r="E1" s="37"/>
      <c r="F1" s="768">
        <v>5</v>
      </c>
      <c r="G1" s="769">
        <v>6</v>
      </c>
      <c r="H1" s="770">
        <v>7</v>
      </c>
      <c r="I1" s="768">
        <v>8</v>
      </c>
      <c r="J1" s="768">
        <v>9</v>
      </c>
      <c r="K1" s="768">
        <v>10</v>
      </c>
      <c r="L1" s="769">
        <v>11</v>
      </c>
      <c r="M1" s="770">
        <v>12</v>
      </c>
      <c r="N1" s="768">
        <v>13</v>
      </c>
      <c r="O1" s="768">
        <v>14</v>
      </c>
      <c r="P1" s="768">
        <v>15</v>
      </c>
      <c r="Q1" s="769">
        <v>16</v>
      </c>
      <c r="R1" s="770">
        <v>17</v>
      </c>
      <c r="S1" s="768">
        <v>18</v>
      </c>
      <c r="T1" s="768">
        <v>19</v>
      </c>
      <c r="U1" s="773">
        <v>20</v>
      </c>
      <c r="V1" s="769">
        <v>21</v>
      </c>
      <c r="W1" s="768">
        <v>22</v>
      </c>
      <c r="X1" s="769">
        <v>23</v>
      </c>
      <c r="Y1" s="770">
        <v>24</v>
      </c>
      <c r="Z1" s="768">
        <v>25</v>
      </c>
      <c r="AA1" s="768">
        <v>26</v>
      </c>
      <c r="AB1" s="768">
        <v>27</v>
      </c>
      <c r="AC1" s="769">
        <v>28</v>
      </c>
      <c r="AD1" s="770">
        <v>29</v>
      </c>
      <c r="AE1" s="768">
        <v>30</v>
      </c>
      <c r="AF1" s="768">
        <v>31</v>
      </c>
      <c r="AG1" s="768">
        <v>32</v>
      </c>
      <c r="AH1" s="769">
        <v>33</v>
      </c>
      <c r="AI1" s="770">
        <v>34</v>
      </c>
      <c r="AJ1" s="768">
        <v>35</v>
      </c>
      <c r="AK1" s="768">
        <v>36</v>
      </c>
      <c r="AL1" s="768">
        <v>37</v>
      </c>
      <c r="AM1" s="769">
        <v>38</v>
      </c>
      <c r="AN1" s="768">
        <v>39</v>
      </c>
      <c r="AO1" s="769">
        <v>40</v>
      </c>
      <c r="AP1" s="770">
        <v>41</v>
      </c>
      <c r="AQ1" s="768">
        <v>42</v>
      </c>
      <c r="AR1" s="768">
        <v>43</v>
      </c>
      <c r="AS1" s="768">
        <v>44</v>
      </c>
      <c r="AT1" s="769">
        <v>45</v>
      </c>
      <c r="AU1" s="770">
        <v>46</v>
      </c>
      <c r="AV1" s="768">
        <v>47</v>
      </c>
      <c r="AW1" s="768">
        <v>48</v>
      </c>
      <c r="AX1" s="768">
        <v>49</v>
      </c>
      <c r="AY1" s="769">
        <v>50</v>
      </c>
      <c r="AZ1" s="770">
        <v>51</v>
      </c>
      <c r="BA1" s="768">
        <v>52</v>
      </c>
      <c r="BB1" s="768">
        <v>53</v>
      </c>
      <c r="BC1" s="768">
        <v>54</v>
      </c>
      <c r="BD1" s="769">
        <v>55</v>
      </c>
      <c r="BE1" s="768">
        <v>56</v>
      </c>
      <c r="BF1" s="769">
        <v>57</v>
      </c>
      <c r="BG1" s="770">
        <v>58</v>
      </c>
      <c r="BH1" s="768">
        <v>59</v>
      </c>
      <c r="BI1" s="768">
        <v>60</v>
      </c>
      <c r="BJ1" s="768">
        <v>61</v>
      </c>
      <c r="BK1" s="769">
        <v>62</v>
      </c>
      <c r="BL1" s="770">
        <v>63</v>
      </c>
      <c r="BM1" s="768">
        <v>64</v>
      </c>
      <c r="BN1" s="768">
        <v>65</v>
      </c>
      <c r="BO1" s="768">
        <v>66</v>
      </c>
      <c r="BP1" s="769">
        <v>67</v>
      </c>
      <c r="BQ1" s="770">
        <v>68</v>
      </c>
      <c r="BR1" s="768">
        <v>69</v>
      </c>
      <c r="BS1" s="768">
        <v>70</v>
      </c>
      <c r="BT1" s="768">
        <v>71</v>
      </c>
      <c r="BU1" s="769">
        <v>72</v>
      </c>
      <c r="BV1" s="768">
        <v>73</v>
      </c>
      <c r="BW1" s="769">
        <v>74</v>
      </c>
      <c r="BX1" s="770">
        <v>75</v>
      </c>
      <c r="BY1" s="768">
        <v>76</v>
      </c>
      <c r="BZ1" s="768">
        <v>77</v>
      </c>
      <c r="CA1" s="768">
        <v>78</v>
      </c>
      <c r="CB1" s="769">
        <v>79</v>
      </c>
      <c r="CC1" s="770">
        <v>80</v>
      </c>
      <c r="CD1" s="768">
        <v>81</v>
      </c>
      <c r="CE1" s="768">
        <v>82</v>
      </c>
      <c r="CF1" s="768">
        <v>83</v>
      </c>
      <c r="CG1" s="769">
        <v>84</v>
      </c>
      <c r="CH1" s="770">
        <v>85</v>
      </c>
      <c r="CI1" s="768">
        <v>86</v>
      </c>
      <c r="CJ1" s="768">
        <v>87</v>
      </c>
      <c r="CK1" s="768">
        <v>88</v>
      </c>
      <c r="CL1" s="769">
        <v>89</v>
      </c>
      <c r="CM1" s="768">
        <v>90</v>
      </c>
      <c r="CN1" s="769">
        <v>91</v>
      </c>
      <c r="CO1" s="770">
        <v>92</v>
      </c>
      <c r="CP1" s="768">
        <v>93</v>
      </c>
      <c r="CQ1" s="768">
        <v>94</v>
      </c>
      <c r="CR1" s="768">
        <v>95</v>
      </c>
      <c r="CS1" s="769">
        <v>96</v>
      </c>
      <c r="CT1" s="770">
        <v>97</v>
      </c>
      <c r="CU1" s="768">
        <v>98</v>
      </c>
      <c r="CV1" s="768">
        <v>99</v>
      </c>
      <c r="CW1" s="768">
        <v>100</v>
      </c>
      <c r="CX1" s="769">
        <v>101</v>
      </c>
      <c r="CY1" s="770">
        <v>102</v>
      </c>
      <c r="CZ1" s="768">
        <v>103</v>
      </c>
      <c r="DA1" s="768">
        <v>104</v>
      </c>
      <c r="DB1" s="768">
        <v>105</v>
      </c>
      <c r="DC1" s="769">
        <v>106</v>
      </c>
      <c r="DD1" s="768">
        <v>107</v>
      </c>
      <c r="DE1" s="769">
        <v>108</v>
      </c>
      <c r="DF1" s="770">
        <v>109</v>
      </c>
      <c r="DG1" s="768">
        <v>110</v>
      </c>
      <c r="DH1" s="768">
        <v>111</v>
      </c>
      <c r="DI1" s="768">
        <v>112</v>
      </c>
      <c r="DJ1" s="769">
        <v>113</v>
      </c>
      <c r="DK1" s="770">
        <v>114</v>
      </c>
      <c r="DL1" s="768">
        <v>115</v>
      </c>
      <c r="DM1" s="768">
        <v>116</v>
      </c>
      <c r="DN1" s="768">
        <v>117</v>
      </c>
      <c r="DO1" s="769">
        <v>118</v>
      </c>
      <c r="DP1" s="770">
        <v>119</v>
      </c>
      <c r="DQ1" s="768">
        <v>120</v>
      </c>
      <c r="DR1" s="768">
        <v>121</v>
      </c>
      <c r="DS1" s="768">
        <v>122</v>
      </c>
      <c r="DT1" s="769">
        <v>123</v>
      </c>
      <c r="DU1" s="768">
        <v>124</v>
      </c>
      <c r="DV1" s="769">
        <v>125</v>
      </c>
      <c r="DW1" s="770">
        <v>126</v>
      </c>
      <c r="DX1" s="768">
        <v>127</v>
      </c>
      <c r="DY1" s="768">
        <v>128</v>
      </c>
      <c r="DZ1" s="768">
        <v>129</v>
      </c>
      <c r="EA1" s="769">
        <v>130</v>
      </c>
      <c r="EB1" s="770">
        <v>131</v>
      </c>
      <c r="EC1" s="768">
        <v>132</v>
      </c>
      <c r="ED1" s="768">
        <v>133</v>
      </c>
      <c r="EE1" s="768">
        <v>134</v>
      </c>
      <c r="EF1" s="769">
        <v>135</v>
      </c>
      <c r="EG1" s="770">
        <v>136</v>
      </c>
      <c r="EH1" s="768">
        <v>137</v>
      </c>
      <c r="EI1" s="768">
        <v>138</v>
      </c>
      <c r="EJ1" s="768">
        <v>139</v>
      </c>
      <c r="EK1" s="769">
        <v>140</v>
      </c>
      <c r="EL1" s="768">
        <v>141</v>
      </c>
      <c r="EM1" s="769">
        <v>142</v>
      </c>
      <c r="EN1" s="770">
        <v>143</v>
      </c>
      <c r="EO1" s="768">
        <v>144</v>
      </c>
      <c r="EP1" s="768">
        <v>145</v>
      </c>
      <c r="EQ1" s="768">
        <v>146</v>
      </c>
      <c r="ER1" s="769">
        <v>147</v>
      </c>
      <c r="ES1" s="770">
        <v>148</v>
      </c>
      <c r="ET1" s="768">
        <v>149</v>
      </c>
      <c r="EU1" s="768">
        <v>150</v>
      </c>
      <c r="EV1" s="768">
        <v>151</v>
      </c>
      <c r="EW1" s="769">
        <v>152</v>
      </c>
      <c r="EZ1" s="51" t="s">
        <v>336</v>
      </c>
      <c r="FB1" s="52" t="str">
        <f>"("&amp;MONTH(データ取得日)&amp;"/"&amp;DAY(データ取得日)&amp;"時点暫定版)"</f>
        <v>(2/17時点暫定版)</v>
      </c>
      <c r="FC1" s="39"/>
      <c r="FD1" s="53"/>
      <c r="FE1" s="54" t="s">
        <v>337</v>
      </c>
      <c r="FG1" s="1283" t="s">
        <v>338</v>
      </c>
      <c r="FH1" s="1283"/>
      <c r="FI1" s="56">
        <v>10</v>
      </c>
      <c r="FJ1" s="57">
        <v>7</v>
      </c>
      <c r="FK1" s="47"/>
      <c r="FL1" s="58" t="s">
        <v>339</v>
      </c>
      <c r="FM1" s="54">
        <v>0</v>
      </c>
      <c r="FN1" s="45" t="s">
        <v>340</v>
      </c>
      <c r="FO1" s="54" t="s">
        <v>337</v>
      </c>
      <c r="FQ1" s="1283" t="s">
        <v>338</v>
      </c>
      <c r="FR1" s="1283"/>
      <c r="FS1" s="56">
        <v>10</v>
      </c>
      <c r="FT1" s="57">
        <v>7</v>
      </c>
      <c r="FU1" s="47"/>
      <c r="FV1" s="58" t="s">
        <v>339</v>
      </c>
      <c r="FW1" s="54">
        <v>0</v>
      </c>
      <c r="FX1" s="45" t="s">
        <v>340</v>
      </c>
      <c r="FZ1" s="59" t="s">
        <v>341</v>
      </c>
      <c r="GD1" s="45"/>
      <c r="GG1" s="61"/>
    </row>
    <row r="2" spans="1:189" ht="15.75" customHeight="1" x14ac:dyDescent="0.15">
      <c r="A2" s="40"/>
      <c r="D2" s="63" t="s">
        <v>1326</v>
      </c>
      <c r="E2" s="64"/>
      <c r="F2" s="61"/>
      <c r="G2" s="65" t="s">
        <v>342</v>
      </c>
      <c r="H2" s="66"/>
      <c r="I2" s="66"/>
      <c r="J2" s="66"/>
      <c r="K2" s="66"/>
      <c r="L2" s="66"/>
      <c r="M2" s="66"/>
      <c r="N2" s="66"/>
      <c r="O2" s="66"/>
      <c r="P2" s="66"/>
      <c r="Q2" s="66"/>
      <c r="R2" s="66"/>
      <c r="S2" s="66"/>
      <c r="T2" s="66"/>
      <c r="U2" s="66"/>
      <c r="V2" s="66"/>
      <c r="W2" s="66"/>
      <c r="X2" s="66"/>
      <c r="Y2" s="66"/>
      <c r="Z2" s="66"/>
      <c r="AA2" s="66"/>
      <c r="AB2" s="66"/>
      <c r="AC2" s="67" t="s">
        <v>343</v>
      </c>
      <c r="AD2" s="66"/>
      <c r="AE2" s="66"/>
      <c r="AF2" s="66"/>
      <c r="AG2" s="66"/>
      <c r="AH2" s="66"/>
      <c r="AI2" s="66"/>
      <c r="AJ2" s="66"/>
      <c r="AK2" s="66"/>
      <c r="AL2" s="66"/>
      <c r="AM2" s="66"/>
      <c r="AN2" s="66"/>
      <c r="AO2" s="66"/>
      <c r="AP2" s="66"/>
      <c r="AQ2" s="66"/>
      <c r="AR2" s="66"/>
      <c r="AS2" s="66"/>
      <c r="AT2" s="66"/>
      <c r="AU2" s="66"/>
      <c r="AV2" s="66"/>
      <c r="AW2" s="66"/>
      <c r="AX2" s="66"/>
      <c r="AY2" s="65"/>
      <c r="AZ2" s="66"/>
      <c r="BA2" s="66"/>
      <c r="BB2" s="66"/>
      <c r="BC2" s="66"/>
      <c r="BD2" s="66"/>
      <c r="BE2" s="66"/>
      <c r="BF2" s="66"/>
      <c r="BG2" s="66"/>
      <c r="BH2" s="66"/>
      <c r="BI2" s="66"/>
      <c r="BJ2" s="66"/>
      <c r="BK2" s="66"/>
      <c r="BL2" s="66"/>
      <c r="BM2" s="67" t="s">
        <v>344</v>
      </c>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7" t="s">
        <v>345</v>
      </c>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8"/>
      <c r="FA2" s="69"/>
      <c r="FB2" s="64"/>
      <c r="FC2" s="70"/>
      <c r="FD2" s="71"/>
      <c r="FE2" s="72" t="s">
        <v>346</v>
      </c>
      <c r="FF2" s="73"/>
      <c r="FG2" s="74"/>
      <c r="FH2" s="73"/>
      <c r="FI2" s="74"/>
      <c r="FJ2" s="75"/>
      <c r="FK2" s="74"/>
      <c r="FL2" s="74"/>
      <c r="FM2" s="74"/>
      <c r="FN2" s="76"/>
      <c r="FO2" s="72" t="s">
        <v>347</v>
      </c>
      <c r="FP2" s="73"/>
      <c r="FQ2" s="74"/>
      <c r="FR2" s="73"/>
      <c r="FS2" s="74"/>
      <c r="FT2" s="75"/>
      <c r="FU2" s="74"/>
      <c r="FV2" s="74"/>
      <c r="FW2" s="74"/>
      <c r="FX2" s="76"/>
      <c r="GA2" s="77"/>
    </row>
    <row r="3" spans="1:189" ht="25.5" customHeight="1" x14ac:dyDescent="0.15">
      <c r="A3" s="61"/>
      <c r="D3" s="78" t="str">
        <f>"掲載事業者数："&amp;COUNTA(C:C)-COUNTA(C1:C13)</f>
        <v>掲載事業者数：49</v>
      </c>
      <c r="E3" s="64"/>
      <c r="F3" s="61"/>
      <c r="G3" s="65" t="s">
        <v>348</v>
      </c>
      <c r="H3" s="79"/>
      <c r="I3" s="79"/>
      <c r="J3" s="79"/>
      <c r="K3" s="79"/>
      <c r="L3" s="65" t="s">
        <v>349</v>
      </c>
      <c r="M3" s="79"/>
      <c r="N3" s="79"/>
      <c r="O3" s="79"/>
      <c r="P3" s="79"/>
      <c r="Q3" s="79"/>
      <c r="R3" s="79"/>
      <c r="S3" s="79"/>
      <c r="T3" s="79"/>
      <c r="U3" s="79"/>
      <c r="V3" s="80"/>
      <c r="W3" s="80"/>
      <c r="X3" s="80"/>
      <c r="Y3" s="80"/>
      <c r="Z3" s="81" t="s">
        <v>350</v>
      </c>
      <c r="AA3" s="82"/>
      <c r="AB3" s="1284" t="s">
        <v>351</v>
      </c>
      <c r="AC3" s="65" t="s">
        <v>352</v>
      </c>
      <c r="AD3" s="79"/>
      <c r="AE3" s="79"/>
      <c r="AF3" s="79"/>
      <c r="AG3" s="79"/>
      <c r="AH3" s="79"/>
      <c r="AI3" s="79"/>
      <c r="AJ3" s="83"/>
      <c r="AK3" s="79" t="s">
        <v>353</v>
      </c>
      <c r="AL3" s="80"/>
      <c r="AM3" s="80"/>
      <c r="AN3" s="84"/>
      <c r="AO3" s="79"/>
      <c r="AP3" s="79"/>
      <c r="AQ3" s="80"/>
      <c r="AR3" s="85"/>
      <c r="AS3" s="80"/>
      <c r="AT3" s="85"/>
      <c r="AU3" s="84"/>
      <c r="AV3" s="79"/>
      <c r="AW3" s="84"/>
      <c r="AX3" s="79"/>
      <c r="AY3" s="65" t="s">
        <v>354</v>
      </c>
      <c r="AZ3" s="80"/>
      <c r="BA3" s="80"/>
      <c r="BB3" s="84"/>
      <c r="BC3" s="79"/>
      <c r="BD3" s="79"/>
      <c r="BE3" s="80"/>
      <c r="BF3" s="85"/>
      <c r="BG3" s="80"/>
      <c r="BH3" s="85"/>
      <c r="BI3" s="84"/>
      <c r="BJ3" s="79"/>
      <c r="BK3" s="84"/>
      <c r="BL3" s="79"/>
      <c r="BM3" s="65" t="s">
        <v>355</v>
      </c>
      <c r="BN3" s="80"/>
      <c r="BO3" s="79"/>
      <c r="BP3" s="79"/>
      <c r="BQ3" s="80"/>
      <c r="BR3" s="79"/>
      <c r="BS3" s="79"/>
      <c r="BT3" s="80"/>
      <c r="BU3" s="79"/>
      <c r="BV3" s="79"/>
      <c r="BW3" s="80"/>
      <c r="BX3" s="79"/>
      <c r="BY3" s="79"/>
      <c r="BZ3" s="80"/>
      <c r="CA3" s="79"/>
      <c r="CB3" s="80"/>
      <c r="CC3" s="65" t="s">
        <v>356</v>
      </c>
      <c r="CD3" s="79"/>
      <c r="CE3" s="79"/>
      <c r="CF3" s="79"/>
      <c r="CG3" s="79"/>
      <c r="CH3" s="79"/>
      <c r="CI3" s="79"/>
      <c r="CJ3" s="79"/>
      <c r="CK3" s="80"/>
      <c r="CL3" s="79"/>
      <c r="CM3" s="79"/>
      <c r="CN3" s="86" t="s">
        <v>357</v>
      </c>
      <c r="CO3" s="80"/>
      <c r="CP3" s="80"/>
      <c r="CQ3" s="80"/>
      <c r="CR3" s="80"/>
      <c r="CS3" s="80"/>
      <c r="CT3" s="80"/>
      <c r="CU3" s="80"/>
      <c r="CV3" s="80"/>
      <c r="CW3" s="65" t="s">
        <v>358</v>
      </c>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1286" t="s">
        <v>359</v>
      </c>
      <c r="EK3" s="1287"/>
      <c r="EL3" s="1287"/>
      <c r="EM3" s="1287"/>
      <c r="EN3" s="1287"/>
      <c r="EO3" s="1287"/>
      <c r="EP3" s="1287"/>
      <c r="EQ3" s="1287"/>
      <c r="ER3" s="1287"/>
      <c r="ES3" s="1287"/>
      <c r="ET3" s="1287"/>
      <c r="EU3" s="1287"/>
      <c r="EV3" s="1287"/>
      <c r="EW3" s="1287"/>
      <c r="EX3" s="1288"/>
      <c r="FB3" s="64"/>
      <c r="FC3" s="87"/>
      <c r="FD3" s="87"/>
      <c r="FE3" s="88" t="s">
        <v>360</v>
      </c>
      <c r="FF3" s="89"/>
      <c r="FG3" s="90"/>
      <c r="FH3" s="91"/>
      <c r="FI3" s="90"/>
      <c r="FJ3" s="92"/>
      <c r="FK3" s="1271" t="s">
        <v>361</v>
      </c>
      <c r="FL3" s="1272"/>
      <c r="FM3" s="1272"/>
      <c r="FN3" s="1273"/>
      <c r="FO3" s="88" t="s">
        <v>360</v>
      </c>
      <c r="FP3" s="89"/>
      <c r="FQ3" s="90"/>
      <c r="FR3" s="91"/>
      <c r="FS3" s="90"/>
      <c r="FT3" s="92"/>
      <c r="FU3" s="1271" t="s">
        <v>361</v>
      </c>
      <c r="FV3" s="1272"/>
      <c r="FW3" s="1272"/>
      <c r="FX3" s="1273"/>
      <c r="FZ3" s="93" t="s">
        <v>362</v>
      </c>
      <c r="GA3" s="94"/>
    </row>
    <row r="4" spans="1:189" ht="24.75" customHeight="1" x14ac:dyDescent="0.15">
      <c r="B4" s="95" t="s">
        <v>363</v>
      </c>
      <c r="C4" s="96"/>
      <c r="D4" s="96"/>
      <c r="E4" s="97"/>
      <c r="F4" s="96"/>
      <c r="G4" s="98" t="s">
        <v>364</v>
      </c>
      <c r="H4" s="99"/>
      <c r="I4" s="100" t="s">
        <v>365</v>
      </c>
      <c r="J4" s="99"/>
      <c r="K4" s="99"/>
      <c r="L4" s="98" t="s">
        <v>366</v>
      </c>
      <c r="M4" s="99"/>
      <c r="N4" s="101"/>
      <c r="O4" s="102" t="s">
        <v>367</v>
      </c>
      <c r="P4" s="103"/>
      <c r="Q4" s="99" t="s">
        <v>368</v>
      </c>
      <c r="R4" s="99"/>
      <c r="S4" s="99"/>
      <c r="T4" s="101"/>
      <c r="U4" s="694"/>
      <c r="V4" s="104" t="s">
        <v>369</v>
      </c>
      <c r="W4" s="104"/>
      <c r="X4" s="104"/>
      <c r="Y4" s="104"/>
      <c r="Z4" s="98" t="s">
        <v>370</v>
      </c>
      <c r="AA4" s="99"/>
      <c r="AB4" s="1285"/>
      <c r="AC4" s="98" t="s">
        <v>371</v>
      </c>
      <c r="AD4" s="99"/>
      <c r="AE4" s="105" t="s">
        <v>372</v>
      </c>
      <c r="AF4" s="99"/>
      <c r="AG4" s="99"/>
      <c r="AH4" s="99"/>
      <c r="AI4" s="105" t="s">
        <v>373</v>
      </c>
      <c r="AJ4" s="106"/>
      <c r="AK4" s="107" t="s">
        <v>374</v>
      </c>
      <c r="AL4" s="108"/>
      <c r="AM4" s="108"/>
      <c r="AN4" s="109"/>
      <c r="AO4" s="107"/>
      <c r="AP4" s="110" t="s">
        <v>376</v>
      </c>
      <c r="AQ4" s="108"/>
      <c r="AR4" s="111"/>
      <c r="AS4" s="108"/>
      <c r="AT4" s="111"/>
      <c r="AU4" s="109"/>
      <c r="AV4" s="107"/>
      <c r="AW4" s="112"/>
      <c r="AX4" s="1277" t="s">
        <v>377</v>
      </c>
      <c r="AY4" s="107" t="s">
        <v>374</v>
      </c>
      <c r="AZ4" s="108"/>
      <c r="BA4" s="108"/>
      <c r="BB4" s="109"/>
      <c r="BC4" s="107"/>
      <c r="BD4" s="110" t="s">
        <v>376</v>
      </c>
      <c r="BE4" s="108"/>
      <c r="BF4" s="111"/>
      <c r="BG4" s="108"/>
      <c r="BH4" s="111"/>
      <c r="BI4" s="109"/>
      <c r="BJ4" s="107"/>
      <c r="BK4" s="112"/>
      <c r="BL4" s="1277" t="s">
        <v>377</v>
      </c>
      <c r="BM4" s="113">
        <v>1</v>
      </c>
      <c r="BN4" s="114"/>
      <c r="BO4" s="115"/>
      <c r="BP4" s="116">
        <v>2</v>
      </c>
      <c r="BQ4" s="114"/>
      <c r="BR4" s="115"/>
      <c r="BS4" s="116">
        <v>3</v>
      </c>
      <c r="BT4" s="114"/>
      <c r="BU4" s="115"/>
      <c r="BV4" s="116">
        <v>4</v>
      </c>
      <c r="BW4" s="114"/>
      <c r="BX4" s="115"/>
      <c r="BY4" s="116">
        <v>5</v>
      </c>
      <c r="BZ4" s="114"/>
      <c r="CA4" s="115"/>
      <c r="CB4" s="117" t="s">
        <v>378</v>
      </c>
      <c r="CC4" s="118" t="s">
        <v>379</v>
      </c>
      <c r="CD4" s="119"/>
      <c r="CE4" s="105" t="s">
        <v>380</v>
      </c>
      <c r="CF4" s="120"/>
      <c r="CG4" s="120"/>
      <c r="CH4" s="120"/>
      <c r="CI4" s="120"/>
      <c r="CJ4" s="120"/>
      <c r="CK4" s="119"/>
      <c r="CL4" s="105" t="s">
        <v>373</v>
      </c>
      <c r="CM4" s="120"/>
      <c r="CN4" s="1279" t="s">
        <v>381</v>
      </c>
      <c r="CO4" s="104" t="s">
        <v>382</v>
      </c>
      <c r="CP4" s="104"/>
      <c r="CQ4" s="121" t="s">
        <v>383</v>
      </c>
      <c r="CR4" s="122"/>
      <c r="CS4" s="121" t="s">
        <v>384</v>
      </c>
      <c r="CT4" s="122"/>
      <c r="CU4" s="123" t="s">
        <v>378</v>
      </c>
      <c r="CV4" s="104"/>
      <c r="CW4" s="124" t="s">
        <v>385</v>
      </c>
      <c r="CX4" s="125"/>
      <c r="CY4" s="125"/>
      <c r="CZ4" s="126" t="s">
        <v>386</v>
      </c>
      <c r="DA4" s="125"/>
      <c r="DB4" s="125"/>
      <c r="DC4" s="126" t="s">
        <v>387</v>
      </c>
      <c r="DD4" s="125"/>
      <c r="DE4" s="125"/>
      <c r="DF4" s="126" t="s">
        <v>388</v>
      </c>
      <c r="DG4" s="125"/>
      <c r="DH4" s="125"/>
      <c r="DI4" s="126" t="s">
        <v>389</v>
      </c>
      <c r="DJ4" s="125"/>
      <c r="DK4" s="125"/>
      <c r="DL4" s="126" t="s">
        <v>390</v>
      </c>
      <c r="DM4" s="125"/>
      <c r="DN4" s="125"/>
      <c r="DO4" s="126" t="s">
        <v>391</v>
      </c>
      <c r="DP4" s="125"/>
      <c r="DQ4" s="125"/>
      <c r="DR4" s="126" t="s">
        <v>392</v>
      </c>
      <c r="DS4" s="125"/>
      <c r="DT4" s="125"/>
      <c r="DU4" s="126" t="s">
        <v>393</v>
      </c>
      <c r="DV4" s="125"/>
      <c r="DW4" s="125"/>
      <c r="DX4" s="126" t="s">
        <v>394</v>
      </c>
      <c r="DY4" s="125"/>
      <c r="DZ4" s="125"/>
      <c r="EA4" s="126" t="s">
        <v>395</v>
      </c>
      <c r="EB4" s="125"/>
      <c r="EC4" s="125"/>
      <c r="ED4" s="126" t="s">
        <v>396</v>
      </c>
      <c r="EE4" s="125"/>
      <c r="EF4" s="125"/>
      <c r="EG4" s="126" t="s">
        <v>397</v>
      </c>
      <c r="EH4" s="125"/>
      <c r="EI4" s="125"/>
      <c r="EJ4" s="124" t="s">
        <v>398</v>
      </c>
      <c r="EK4" s="125"/>
      <c r="EL4" s="125"/>
      <c r="EM4" s="126" t="s">
        <v>399</v>
      </c>
      <c r="EN4" s="125"/>
      <c r="EO4" s="125"/>
      <c r="EP4" s="126" t="s">
        <v>400</v>
      </c>
      <c r="EQ4" s="125"/>
      <c r="ER4" s="125"/>
      <c r="ES4" s="126" t="s">
        <v>401</v>
      </c>
      <c r="ET4" s="125"/>
      <c r="EU4" s="125"/>
      <c r="EV4" s="126" t="s">
        <v>402</v>
      </c>
      <c r="EW4" s="125"/>
      <c r="EX4" s="127"/>
      <c r="EZ4" s="128" t="s">
        <v>363</v>
      </c>
      <c r="FA4" s="129"/>
      <c r="FB4" s="130"/>
      <c r="FC4" s="1281" t="s">
        <v>403</v>
      </c>
      <c r="FD4" s="1282"/>
      <c r="FE4" s="131" t="s">
        <v>404</v>
      </c>
      <c r="FF4" s="132"/>
      <c r="FG4" s="133" t="s">
        <v>405</v>
      </c>
      <c r="FH4" s="132"/>
      <c r="FI4" s="133" t="s">
        <v>406</v>
      </c>
      <c r="FJ4" s="134"/>
      <c r="FK4" s="1274"/>
      <c r="FL4" s="1275"/>
      <c r="FM4" s="1275"/>
      <c r="FN4" s="1276"/>
      <c r="FO4" s="131" t="s">
        <v>404</v>
      </c>
      <c r="FP4" s="132"/>
      <c r="FQ4" s="133" t="s">
        <v>405</v>
      </c>
      <c r="FR4" s="132"/>
      <c r="FS4" s="133" t="s">
        <v>406</v>
      </c>
      <c r="FT4" s="134"/>
      <c r="FU4" s="1274"/>
      <c r="FV4" s="1275"/>
      <c r="FW4" s="1275"/>
      <c r="FX4" s="1276"/>
      <c r="FZ4" s="135" t="s">
        <v>407</v>
      </c>
      <c r="GA4" s="136"/>
    </row>
    <row r="5" spans="1:189" ht="60.75" customHeight="1" x14ac:dyDescent="0.15">
      <c r="A5" s="137"/>
      <c r="B5" s="138" t="s">
        <v>408</v>
      </c>
      <c r="C5" s="139" t="s">
        <v>409</v>
      </c>
      <c r="D5" s="140" t="s">
        <v>410</v>
      </c>
      <c r="E5" s="139" t="s">
        <v>411</v>
      </c>
      <c r="F5" s="141" t="s">
        <v>412</v>
      </c>
      <c r="G5" s="142" t="s">
        <v>413</v>
      </c>
      <c r="H5" s="139" t="s">
        <v>414</v>
      </c>
      <c r="I5" s="143" t="s">
        <v>7</v>
      </c>
      <c r="J5" s="144" t="s">
        <v>415</v>
      </c>
      <c r="K5" s="145" t="s">
        <v>416</v>
      </c>
      <c r="L5" s="146" t="s">
        <v>417</v>
      </c>
      <c r="M5" s="147" t="s">
        <v>418</v>
      </c>
      <c r="N5" s="148" t="s">
        <v>419</v>
      </c>
      <c r="O5" s="149" t="s">
        <v>57</v>
      </c>
      <c r="P5" s="148" t="s">
        <v>65</v>
      </c>
      <c r="Q5" s="150" t="s">
        <v>420</v>
      </c>
      <c r="R5" s="151" t="s">
        <v>421</v>
      </c>
      <c r="S5" s="151" t="s">
        <v>422</v>
      </c>
      <c r="T5" s="702" t="s">
        <v>796</v>
      </c>
      <c r="U5" s="703" t="s">
        <v>797</v>
      </c>
      <c r="V5" s="152" t="s">
        <v>424</v>
      </c>
      <c r="W5" s="153" t="s">
        <v>425</v>
      </c>
      <c r="X5" s="154" t="s">
        <v>426</v>
      </c>
      <c r="Y5" s="155" t="s">
        <v>427</v>
      </c>
      <c r="Z5" s="142" t="s">
        <v>428</v>
      </c>
      <c r="AA5" s="139" t="s">
        <v>429</v>
      </c>
      <c r="AB5" s="1285"/>
      <c r="AC5" s="142" t="s">
        <v>430</v>
      </c>
      <c r="AD5" s="139" t="s">
        <v>431</v>
      </c>
      <c r="AE5" s="156" t="s">
        <v>430</v>
      </c>
      <c r="AF5" s="157" t="s">
        <v>432</v>
      </c>
      <c r="AG5" s="140" t="s">
        <v>433</v>
      </c>
      <c r="AH5" s="158" t="s">
        <v>434</v>
      </c>
      <c r="AI5" s="156" t="s">
        <v>430</v>
      </c>
      <c r="AJ5" s="159" t="s">
        <v>435</v>
      </c>
      <c r="AK5" s="149" t="s">
        <v>436</v>
      </c>
      <c r="AL5" s="160" t="s">
        <v>437</v>
      </c>
      <c r="AM5" s="160" t="s">
        <v>438</v>
      </c>
      <c r="AN5" s="139" t="s">
        <v>439</v>
      </c>
      <c r="AO5" s="161" t="s">
        <v>440</v>
      </c>
      <c r="AP5" s="156" t="s">
        <v>436</v>
      </c>
      <c r="AQ5" s="139" t="s">
        <v>441</v>
      </c>
      <c r="AR5" s="161" t="s">
        <v>442</v>
      </c>
      <c r="AS5" s="139" t="s">
        <v>443</v>
      </c>
      <c r="AT5" s="161" t="s">
        <v>444</v>
      </c>
      <c r="AU5" s="162" t="s">
        <v>439</v>
      </c>
      <c r="AV5" s="163" t="s">
        <v>440</v>
      </c>
      <c r="AW5" s="164" t="s">
        <v>445</v>
      </c>
      <c r="AX5" s="1278"/>
      <c r="AY5" s="149" t="s">
        <v>436</v>
      </c>
      <c r="AZ5" s="160" t="s">
        <v>437</v>
      </c>
      <c r="BA5" s="160" t="s">
        <v>438</v>
      </c>
      <c r="BB5" s="139" t="s">
        <v>439</v>
      </c>
      <c r="BC5" s="161" t="s">
        <v>440</v>
      </c>
      <c r="BD5" s="156" t="s">
        <v>436</v>
      </c>
      <c r="BE5" s="139" t="s">
        <v>437</v>
      </c>
      <c r="BF5" s="161" t="s">
        <v>442</v>
      </c>
      <c r="BG5" s="139" t="s">
        <v>438</v>
      </c>
      <c r="BH5" s="161" t="s">
        <v>444</v>
      </c>
      <c r="BI5" s="162" t="s">
        <v>439</v>
      </c>
      <c r="BJ5" s="163" t="s">
        <v>440</v>
      </c>
      <c r="BK5" s="164" t="s">
        <v>445</v>
      </c>
      <c r="BL5" s="1278"/>
      <c r="BM5" s="143" t="s">
        <v>446</v>
      </c>
      <c r="BN5" s="165" t="s">
        <v>447</v>
      </c>
      <c r="BO5" s="139" t="s">
        <v>448</v>
      </c>
      <c r="BP5" s="143" t="s">
        <v>446</v>
      </c>
      <c r="BQ5" s="165" t="s">
        <v>447</v>
      </c>
      <c r="BR5" s="139" t="s">
        <v>448</v>
      </c>
      <c r="BS5" s="143" t="s">
        <v>446</v>
      </c>
      <c r="BT5" s="165" t="s">
        <v>447</v>
      </c>
      <c r="BU5" s="139" t="s">
        <v>448</v>
      </c>
      <c r="BV5" s="143" t="s">
        <v>446</v>
      </c>
      <c r="BW5" s="165" t="s">
        <v>447</v>
      </c>
      <c r="BX5" s="139" t="s">
        <v>448</v>
      </c>
      <c r="BY5" s="143" t="s">
        <v>446</v>
      </c>
      <c r="BZ5" s="165" t="s">
        <v>447</v>
      </c>
      <c r="CA5" s="139" t="s">
        <v>448</v>
      </c>
      <c r="CB5" s="166" t="s">
        <v>447</v>
      </c>
      <c r="CC5" s="167" t="s">
        <v>449</v>
      </c>
      <c r="CD5" s="168" t="s">
        <v>450</v>
      </c>
      <c r="CE5" s="169" t="s">
        <v>449</v>
      </c>
      <c r="CF5" s="170" t="s">
        <v>451</v>
      </c>
      <c r="CG5" s="171" t="s">
        <v>452</v>
      </c>
      <c r="CH5" s="171" t="s">
        <v>453</v>
      </c>
      <c r="CI5" s="171" t="s">
        <v>454</v>
      </c>
      <c r="CJ5" s="171" t="s">
        <v>455</v>
      </c>
      <c r="CK5" s="172" t="s">
        <v>456</v>
      </c>
      <c r="CL5" s="169" t="s">
        <v>449</v>
      </c>
      <c r="CM5" s="139" t="s">
        <v>450</v>
      </c>
      <c r="CN5" s="1280"/>
      <c r="CO5" s="173" t="s">
        <v>457</v>
      </c>
      <c r="CP5" s="139" t="s">
        <v>458</v>
      </c>
      <c r="CQ5" s="174" t="s">
        <v>457</v>
      </c>
      <c r="CR5" s="139" t="s">
        <v>458</v>
      </c>
      <c r="CS5" s="174" t="s">
        <v>457</v>
      </c>
      <c r="CT5" s="139" t="s">
        <v>458</v>
      </c>
      <c r="CU5" s="174" t="s">
        <v>457</v>
      </c>
      <c r="CV5" s="139" t="s">
        <v>458</v>
      </c>
      <c r="CW5" s="175" t="s">
        <v>459</v>
      </c>
      <c r="CX5" s="176" t="s">
        <v>460</v>
      </c>
      <c r="CY5" s="177" t="s">
        <v>448</v>
      </c>
      <c r="CZ5" s="178" t="s">
        <v>459</v>
      </c>
      <c r="DA5" s="179" t="s">
        <v>460</v>
      </c>
      <c r="DB5" s="177" t="s">
        <v>448</v>
      </c>
      <c r="DC5" s="178" t="s">
        <v>459</v>
      </c>
      <c r="DD5" s="179" t="s">
        <v>460</v>
      </c>
      <c r="DE5" s="177" t="s">
        <v>448</v>
      </c>
      <c r="DF5" s="178" t="s">
        <v>459</v>
      </c>
      <c r="DG5" s="179" t="s">
        <v>460</v>
      </c>
      <c r="DH5" s="177" t="s">
        <v>448</v>
      </c>
      <c r="DI5" s="178" t="s">
        <v>459</v>
      </c>
      <c r="DJ5" s="179" t="s">
        <v>460</v>
      </c>
      <c r="DK5" s="177" t="s">
        <v>448</v>
      </c>
      <c r="DL5" s="178" t="s">
        <v>459</v>
      </c>
      <c r="DM5" s="179" t="s">
        <v>460</v>
      </c>
      <c r="DN5" s="177" t="s">
        <v>448</v>
      </c>
      <c r="DO5" s="178" t="s">
        <v>459</v>
      </c>
      <c r="DP5" s="179" t="s">
        <v>460</v>
      </c>
      <c r="DQ5" s="177" t="s">
        <v>448</v>
      </c>
      <c r="DR5" s="178" t="s">
        <v>459</v>
      </c>
      <c r="DS5" s="179" t="s">
        <v>460</v>
      </c>
      <c r="DT5" s="177" t="s">
        <v>448</v>
      </c>
      <c r="DU5" s="178" t="s">
        <v>459</v>
      </c>
      <c r="DV5" s="179" t="s">
        <v>460</v>
      </c>
      <c r="DW5" s="177" t="s">
        <v>448</v>
      </c>
      <c r="DX5" s="178" t="s">
        <v>459</v>
      </c>
      <c r="DY5" s="179" t="s">
        <v>460</v>
      </c>
      <c r="DZ5" s="177" t="s">
        <v>448</v>
      </c>
      <c r="EA5" s="178" t="s">
        <v>459</v>
      </c>
      <c r="EB5" s="179" t="s">
        <v>460</v>
      </c>
      <c r="EC5" s="177" t="s">
        <v>448</v>
      </c>
      <c r="ED5" s="178" t="s">
        <v>459</v>
      </c>
      <c r="EE5" s="179" t="s">
        <v>460</v>
      </c>
      <c r="EF5" s="177" t="s">
        <v>448</v>
      </c>
      <c r="EG5" s="178" t="s">
        <v>459</v>
      </c>
      <c r="EH5" s="179" t="s">
        <v>460</v>
      </c>
      <c r="EI5" s="177" t="s">
        <v>448</v>
      </c>
      <c r="EJ5" s="175" t="s">
        <v>459</v>
      </c>
      <c r="EK5" s="176" t="s">
        <v>460</v>
      </c>
      <c r="EL5" s="177" t="s">
        <v>448</v>
      </c>
      <c r="EM5" s="178" t="s">
        <v>459</v>
      </c>
      <c r="EN5" s="179" t="s">
        <v>460</v>
      </c>
      <c r="EO5" s="177" t="s">
        <v>448</v>
      </c>
      <c r="EP5" s="178" t="s">
        <v>459</v>
      </c>
      <c r="EQ5" s="179" t="s">
        <v>460</v>
      </c>
      <c r="ER5" s="177" t="s">
        <v>448</v>
      </c>
      <c r="ES5" s="178" t="s">
        <v>459</v>
      </c>
      <c r="ET5" s="179" t="s">
        <v>460</v>
      </c>
      <c r="EU5" s="177" t="s">
        <v>448</v>
      </c>
      <c r="EV5" s="178" t="s">
        <v>459</v>
      </c>
      <c r="EW5" s="179" t="s">
        <v>460</v>
      </c>
      <c r="EX5" s="177" t="s">
        <v>448</v>
      </c>
      <c r="EZ5" s="138" t="s">
        <v>408</v>
      </c>
      <c r="FA5" s="139" t="s">
        <v>409</v>
      </c>
      <c r="FB5" s="139" t="s">
        <v>411</v>
      </c>
      <c r="FC5" s="180" t="s">
        <v>461</v>
      </c>
      <c r="FD5" s="181" t="s">
        <v>462</v>
      </c>
      <c r="FE5" s="182" t="s">
        <v>463</v>
      </c>
      <c r="FF5" s="183" t="s">
        <v>464</v>
      </c>
      <c r="FG5" s="184" t="s">
        <v>463</v>
      </c>
      <c r="FH5" s="183" t="s">
        <v>465</v>
      </c>
      <c r="FI5" s="184" t="s">
        <v>463</v>
      </c>
      <c r="FJ5" s="185" t="s">
        <v>466</v>
      </c>
      <c r="FK5" s="186" t="s">
        <v>463</v>
      </c>
      <c r="FL5" s="187" t="s">
        <v>467</v>
      </c>
      <c r="FM5" s="188" t="s">
        <v>468</v>
      </c>
      <c r="FN5" s="189" t="s">
        <v>469</v>
      </c>
      <c r="FO5" s="182" t="s">
        <v>463</v>
      </c>
      <c r="FP5" s="183" t="s">
        <v>464</v>
      </c>
      <c r="FQ5" s="184" t="s">
        <v>463</v>
      </c>
      <c r="FR5" s="183" t="s">
        <v>465</v>
      </c>
      <c r="FS5" s="184" t="s">
        <v>463</v>
      </c>
      <c r="FT5" s="185" t="s">
        <v>466</v>
      </c>
      <c r="FU5" s="186" t="s">
        <v>463</v>
      </c>
      <c r="FV5" s="187" t="s">
        <v>467</v>
      </c>
      <c r="FW5" s="188" t="s">
        <v>468</v>
      </c>
      <c r="FX5" s="189" t="s">
        <v>469</v>
      </c>
      <c r="FZ5" s="190" t="s">
        <v>470</v>
      </c>
      <c r="GA5" s="191" t="s">
        <v>471</v>
      </c>
    </row>
    <row r="6" spans="1:189" s="192" customFormat="1" ht="33" customHeight="1" x14ac:dyDescent="0.15">
      <c r="B6" s="193"/>
      <c r="C6" s="194" t="str">
        <f>IFERROR(VLOOKUP(B6,[1]事業者一覧!K:L,COLUMN([1]事業者一覧!L4)-COLUMN([1]事業者一覧!K4)+1,0),"-")</f>
        <v>-</v>
      </c>
      <c r="D6" s="195" t="str">
        <f>IFERROR(VLOOKUP(B6,[1]事業者一覧!K:O,COLUMN([1]事業者一覧!$N$6)-COLUMN([1]事業者一覧!$K$6)+1,0),"-")</f>
        <v>-</v>
      </c>
      <c r="E6" s="196" t="str">
        <f>Q6&amp;R6&amp;S6&amp;T6</f>
        <v>計画【１】計画【１】計画【１】計画【１】</v>
      </c>
      <c r="F6" s="197" t="s">
        <v>472</v>
      </c>
      <c r="G6" s="198" t="s">
        <v>473</v>
      </c>
      <c r="H6" s="199" t="s">
        <v>474</v>
      </c>
      <c r="I6" s="200" t="s">
        <v>474</v>
      </c>
      <c r="J6" s="201" t="s">
        <v>474</v>
      </c>
      <c r="K6" s="202" t="s">
        <v>474</v>
      </c>
      <c r="L6" s="198" t="s">
        <v>474</v>
      </c>
      <c r="M6" s="202" t="s">
        <v>474</v>
      </c>
      <c r="N6" s="203" t="s">
        <v>474</v>
      </c>
      <c r="O6" s="204" t="s">
        <v>474</v>
      </c>
      <c r="P6" s="203" t="s">
        <v>474</v>
      </c>
      <c r="Q6" s="204" t="s">
        <v>474</v>
      </c>
      <c r="R6" s="201" t="s">
        <v>474</v>
      </c>
      <c r="S6" s="201" t="s">
        <v>474</v>
      </c>
      <c r="T6" s="203" t="s">
        <v>474</v>
      </c>
      <c r="U6" s="202"/>
      <c r="V6" s="205" t="s">
        <v>474</v>
      </c>
      <c r="W6" s="206" t="s">
        <v>474</v>
      </c>
      <c r="X6" s="206" t="s">
        <v>474</v>
      </c>
      <c r="Y6" s="207" t="s">
        <v>474</v>
      </c>
      <c r="Z6" s="198" t="s">
        <v>474</v>
      </c>
      <c r="AA6" s="199" t="s">
        <v>474</v>
      </c>
      <c r="AB6" s="208" t="s">
        <v>474</v>
      </c>
      <c r="AC6" s="198" t="s">
        <v>475</v>
      </c>
      <c r="AD6" s="199" t="s">
        <v>476</v>
      </c>
      <c r="AE6" s="209" t="s">
        <v>476</v>
      </c>
      <c r="AF6" s="201" t="s">
        <v>476</v>
      </c>
      <c r="AG6" s="201" t="s">
        <v>476</v>
      </c>
      <c r="AH6" s="199" t="s">
        <v>476</v>
      </c>
      <c r="AI6" s="209" t="s">
        <v>476</v>
      </c>
      <c r="AJ6" s="210" t="s">
        <v>476</v>
      </c>
      <c r="AK6" s="204" t="s">
        <v>476</v>
      </c>
      <c r="AL6" s="211" t="s">
        <v>476</v>
      </c>
      <c r="AM6" s="211" t="s">
        <v>476</v>
      </c>
      <c r="AN6" s="199" t="s">
        <v>476</v>
      </c>
      <c r="AO6" s="212" t="s">
        <v>476</v>
      </c>
      <c r="AP6" s="209" t="s">
        <v>476</v>
      </c>
      <c r="AQ6" s="199" t="s">
        <v>476</v>
      </c>
      <c r="AR6" s="212" t="s">
        <v>476</v>
      </c>
      <c r="AS6" s="199" t="s">
        <v>476</v>
      </c>
      <c r="AT6" s="212" t="s">
        <v>476</v>
      </c>
      <c r="AU6" s="199" t="s">
        <v>476</v>
      </c>
      <c r="AV6" s="213" t="s">
        <v>476</v>
      </c>
      <c r="AW6" s="213" t="s">
        <v>476</v>
      </c>
      <c r="AX6" s="214" t="s">
        <v>476</v>
      </c>
      <c r="AY6" s="204" t="s">
        <v>476</v>
      </c>
      <c r="AZ6" s="211" t="s">
        <v>476</v>
      </c>
      <c r="BA6" s="211" t="s">
        <v>476</v>
      </c>
      <c r="BB6" s="199" t="s">
        <v>476</v>
      </c>
      <c r="BC6" s="212" t="s">
        <v>476</v>
      </c>
      <c r="BD6" s="209" t="s">
        <v>476</v>
      </c>
      <c r="BE6" s="199" t="s">
        <v>476</v>
      </c>
      <c r="BF6" s="212" t="s">
        <v>476</v>
      </c>
      <c r="BG6" s="199" t="s">
        <v>476</v>
      </c>
      <c r="BH6" s="212" t="s">
        <v>476</v>
      </c>
      <c r="BI6" s="199" t="s">
        <v>476</v>
      </c>
      <c r="BJ6" s="213" t="s">
        <v>476</v>
      </c>
      <c r="BK6" s="213" t="s">
        <v>476</v>
      </c>
      <c r="BL6" s="214" t="s">
        <v>476</v>
      </c>
      <c r="BM6" s="198" t="s">
        <v>477</v>
      </c>
      <c r="BN6" s="206" t="s">
        <v>478</v>
      </c>
      <c r="BO6" s="199" t="s">
        <v>478</v>
      </c>
      <c r="BP6" s="200" t="s">
        <v>478</v>
      </c>
      <c r="BQ6" s="206" t="s">
        <v>478</v>
      </c>
      <c r="BR6" s="199" t="s">
        <v>478</v>
      </c>
      <c r="BS6" s="200" t="s">
        <v>478</v>
      </c>
      <c r="BT6" s="206" t="s">
        <v>478</v>
      </c>
      <c r="BU6" s="199" t="s">
        <v>478</v>
      </c>
      <c r="BV6" s="200" t="s">
        <v>478</v>
      </c>
      <c r="BW6" s="206" t="s">
        <v>478</v>
      </c>
      <c r="BX6" s="199" t="s">
        <v>478</v>
      </c>
      <c r="BY6" s="200" t="s">
        <v>478</v>
      </c>
      <c r="BZ6" s="206" t="s">
        <v>478</v>
      </c>
      <c r="CA6" s="199" t="s">
        <v>478</v>
      </c>
      <c r="CB6" s="215" t="s">
        <v>478</v>
      </c>
      <c r="CC6" s="216" t="s">
        <v>478</v>
      </c>
      <c r="CD6" s="217" t="s">
        <v>478</v>
      </c>
      <c r="CE6" s="209" t="s">
        <v>478</v>
      </c>
      <c r="CF6" s="218" t="s">
        <v>478</v>
      </c>
      <c r="CG6" s="219" t="s">
        <v>478</v>
      </c>
      <c r="CH6" s="219" t="s">
        <v>478</v>
      </c>
      <c r="CI6" s="219" t="s">
        <v>478</v>
      </c>
      <c r="CJ6" s="219" t="s">
        <v>478</v>
      </c>
      <c r="CK6" s="220" t="s">
        <v>478</v>
      </c>
      <c r="CL6" s="209" t="s">
        <v>478</v>
      </c>
      <c r="CM6" s="199" t="s">
        <v>478</v>
      </c>
      <c r="CN6" s="216" t="s">
        <v>478</v>
      </c>
      <c r="CO6" s="204" t="s">
        <v>478</v>
      </c>
      <c r="CP6" s="199" t="s">
        <v>478</v>
      </c>
      <c r="CQ6" s="200" t="s">
        <v>478</v>
      </c>
      <c r="CR6" s="199" t="s">
        <v>478</v>
      </c>
      <c r="CS6" s="200" t="s">
        <v>478</v>
      </c>
      <c r="CT6" s="199" t="s">
        <v>478</v>
      </c>
      <c r="CU6" s="200" t="s">
        <v>478</v>
      </c>
      <c r="CV6" s="199" t="s">
        <v>478</v>
      </c>
      <c r="CW6" s="221" t="s">
        <v>479</v>
      </c>
      <c r="CX6" s="222" t="s">
        <v>480</v>
      </c>
      <c r="CY6" s="223" t="s">
        <v>480</v>
      </c>
      <c r="CZ6" s="224" t="s">
        <v>480</v>
      </c>
      <c r="DA6" s="225" t="s">
        <v>480</v>
      </c>
      <c r="DB6" s="223" t="s">
        <v>480</v>
      </c>
      <c r="DC6" s="224" t="s">
        <v>480</v>
      </c>
      <c r="DD6" s="225" t="s">
        <v>480</v>
      </c>
      <c r="DE6" s="223" t="s">
        <v>480</v>
      </c>
      <c r="DF6" s="224" t="s">
        <v>480</v>
      </c>
      <c r="DG6" s="225" t="s">
        <v>480</v>
      </c>
      <c r="DH6" s="223" t="s">
        <v>480</v>
      </c>
      <c r="DI6" s="224" t="s">
        <v>480</v>
      </c>
      <c r="DJ6" s="225" t="s">
        <v>480</v>
      </c>
      <c r="DK6" s="223" t="s">
        <v>480</v>
      </c>
      <c r="DL6" s="224" t="s">
        <v>480</v>
      </c>
      <c r="DM6" s="225" t="s">
        <v>480</v>
      </c>
      <c r="DN6" s="223" t="s">
        <v>480</v>
      </c>
      <c r="DO6" s="224" t="s">
        <v>480</v>
      </c>
      <c r="DP6" s="225" t="s">
        <v>480</v>
      </c>
      <c r="DQ6" s="223" t="s">
        <v>480</v>
      </c>
      <c r="DR6" s="224" t="s">
        <v>480</v>
      </c>
      <c r="DS6" s="225" t="s">
        <v>480</v>
      </c>
      <c r="DT6" s="223" t="s">
        <v>480</v>
      </c>
      <c r="DU6" s="224" t="s">
        <v>480</v>
      </c>
      <c r="DV6" s="225" t="s">
        <v>480</v>
      </c>
      <c r="DW6" s="223" t="s">
        <v>480</v>
      </c>
      <c r="DX6" s="224" t="s">
        <v>480</v>
      </c>
      <c r="DY6" s="225" t="s">
        <v>480</v>
      </c>
      <c r="DZ6" s="223" t="s">
        <v>480</v>
      </c>
      <c r="EA6" s="224" t="s">
        <v>480</v>
      </c>
      <c r="EB6" s="225" t="s">
        <v>480</v>
      </c>
      <c r="EC6" s="223" t="s">
        <v>480</v>
      </c>
      <c r="ED6" s="224" t="s">
        <v>480</v>
      </c>
      <c r="EE6" s="225" t="s">
        <v>480</v>
      </c>
      <c r="EF6" s="223" t="s">
        <v>480</v>
      </c>
      <c r="EG6" s="224" t="s">
        <v>480</v>
      </c>
      <c r="EH6" s="225" t="s">
        <v>480</v>
      </c>
      <c r="EI6" s="223" t="s">
        <v>480</v>
      </c>
      <c r="EJ6" s="221" t="s">
        <v>480</v>
      </c>
      <c r="EK6" s="222" t="s">
        <v>480</v>
      </c>
      <c r="EL6" s="223" t="s">
        <v>480</v>
      </c>
      <c r="EM6" s="224" t="s">
        <v>480</v>
      </c>
      <c r="EN6" s="225" t="s">
        <v>480</v>
      </c>
      <c r="EO6" s="223" t="s">
        <v>480</v>
      </c>
      <c r="EP6" s="224" t="s">
        <v>480</v>
      </c>
      <c r="EQ6" s="225" t="s">
        <v>480</v>
      </c>
      <c r="ER6" s="223" t="s">
        <v>480</v>
      </c>
      <c r="ES6" s="224" t="s">
        <v>480</v>
      </c>
      <c r="ET6" s="225" t="s">
        <v>480</v>
      </c>
      <c r="EU6" s="223" t="s">
        <v>480</v>
      </c>
      <c r="EV6" s="224" t="s">
        <v>480</v>
      </c>
      <c r="EW6" s="225" t="s">
        <v>480</v>
      </c>
      <c r="EX6" s="226" t="s">
        <v>480</v>
      </c>
      <c r="EZ6" s="227">
        <f>B6</f>
        <v>0</v>
      </c>
      <c r="FA6" s="194" t="str">
        <f>C6</f>
        <v>-</v>
      </c>
      <c r="FB6" s="228" t="str">
        <f>IF(NOT(ISERR(FIND("任意",E6))),LEFT(F6,1)&amp;"号"&amp;E6,E6)</f>
        <v>計画【１】計画【１】計画【１】計画【１】</v>
      </c>
      <c r="FC6" s="229" t="e">
        <f>IF(VLOOKUP($B6,[1]事業者一覧!K:S,COLUMN([1]事業者一覧!$R$6)-COLUMN([1]事業者一覧!$K$6)+1,0)="","",VLOOKUP($B6,[1]事業者一覧!K:S,COLUMN([1]事業者一覧!$R$6)-COLUMN([1]事業者一覧!$K$6)+1,0))</f>
        <v>#N/A</v>
      </c>
      <c r="FD6" s="230" t="e">
        <f>IF(VLOOKUP($B6,[1]事業者一覧!K:S,COLUMN([1]事業者一覧!$S6)-COLUMN([1]事業者一覧!$K$6)+1,0)="","",VLOOKUP($B6,[1]事業者一覧!K:S,COLUMN([1]事業者一覧!$S$6)-COLUMN([1]事業者一覧!$K$6)+1,0))</f>
        <v>#N/A</v>
      </c>
      <c r="FE6" s="231" t="str">
        <f>IF(OR($Q6="1号",$R6="2号"), IF(FF6="","",IF(ROUND(FF6,1)&gt;=$FI$1,"AA",IF(FF6&gt;$FM$1,"A","－"))),"")</f>
        <v/>
      </c>
      <c r="FF6" s="232" t="str">
        <f>$AR6</f>
        <v>計画【２】</v>
      </c>
      <c r="FG6" s="233" t="str">
        <f>IF(OR($Q6="1号",$R6="2号"),IF(AND(AM6=0,AS6=0),"AA",IF(FH6="","",IF(ROUND(FH6,1)&gt;=IF($E6="3号",$FIS$1,$FI$1),"AA",IF(FH6&gt;$FM$1,"A","－")))),"")</f>
        <v/>
      </c>
      <c r="FH6" s="232" t="str">
        <f>$AT6</f>
        <v>計画【２】</v>
      </c>
      <c r="FI6" s="233" t="str">
        <f>IF(OR($Q6="1号",$R6="2号"),IF(OR(FJ6="",ISTEXT(FJ6)=TRUE),"",IF(FJ6&gt;0,"A","－")),"")</f>
        <v/>
      </c>
      <c r="FJ6" s="234" t="str">
        <f>$AW6</f>
        <v>計画【２】</v>
      </c>
      <c r="FK6" s="235" t="str">
        <f>IF(OR($Q6="1号",$R6="2号"),IF(FL6="","",IF(FM6=FN6,"A",IF(FM6=0,"","－"))),"")</f>
        <v/>
      </c>
      <c r="FL6" s="236">
        <f>IF(FM6="","",FM6/FN6*100)</f>
        <v>0</v>
      </c>
      <c r="FM6" s="237">
        <f>IF($CW6="","",COUNTIF($CW6:$EI6,"設定済")+COUNTIF($CW6:$EI6,"整備済")+COUNTIF($CW6:$EI6,"実施済")+COUNTIF($CW6:$EI6,"取組予定有"))</f>
        <v>0</v>
      </c>
      <c r="FN6" s="238">
        <f>IF($CW6="","",COUNTA($CW$4:$EI$4)*2-COUNTIF($CW6:$EI6,"非該当"))</f>
        <v>26</v>
      </c>
      <c r="FO6" s="231" t="str">
        <f>IF($S6="3号",IF(FP6="","",IF(ROUND(FP6,1)&gt;=$FJ$1,"AA",IF(FP6&gt;$FM$1,"A","－"))),"")</f>
        <v/>
      </c>
      <c r="FP6" s="232" t="str">
        <f>$BF6</f>
        <v>計画【２】</v>
      </c>
      <c r="FQ6" s="233" t="str">
        <f>IF($S6="3号",IF(AND(AW6=0,BC6=0),"AA",IF(FR6="","",IF(ROUND(FR6,1)&gt;=IF($E6="3号",$FIS$1,$FI$1),"AA",IF(FR6&gt;$FM$1,"A","－")))),"")</f>
        <v/>
      </c>
      <c r="FR6" s="232" t="str">
        <f>$BH6</f>
        <v>計画【２】</v>
      </c>
      <c r="FS6" s="233" t="str">
        <f>IF($S6="3号",IF(OR(FT6="",ISTEXT(FT6)=TRUE),"",IF(FT6&gt;0,"A","－")),"")</f>
        <v/>
      </c>
      <c r="FT6" s="234" t="str">
        <f>$BK6</f>
        <v>計画【２】</v>
      </c>
      <c r="FU6" s="235" t="str">
        <f>IF($S6="3号",IF(FV6="","",IF(FW6=FX6,"A",IF(FW6=0,"","－"))),"")</f>
        <v/>
      </c>
      <c r="FV6" s="236">
        <f>IF(FW6="","",FW6/FX6*100)</f>
        <v>0</v>
      </c>
      <c r="FW6" s="237">
        <f>IF($EJ6="","",COUNTIF($EJ6:$EX6,"設定済")+COUNTIF($EJ6:$EX6,"整備済")+COUNTIF($EJ6:$EX6,"実施済")+COUNTIF($EJ6:$EX6,"取組予定有"))</f>
        <v>0</v>
      </c>
      <c r="FX6" s="238">
        <f>IF($EJ6="","",COUNTA($EJ$4:$EX$4)*2-COUNTIF($EJ6:$EX6,"非該当"))</f>
        <v>10</v>
      </c>
      <c r="FY6" s="35"/>
      <c r="FZ6" s="239" t="str">
        <f>IF(OR(COUNTIF($FB6,"*1号*"),COUNTIF($FB6,"*2号*")),IF(AL6-AQ6&gt;0,"削減",IF(AL6-AQ6=0,"増減なし",IF(AL6-AQ6&lt;0,"増加",""))),"-")</f>
        <v>-</v>
      </c>
      <c r="GA6" s="240" t="str">
        <f>IF(COUNTIF($FB6,"*3号*"),IF(AZ6-BE6&gt;0,"削減",IF(AZ6-BE6=0,"増減なし",IF(AZ6-BE6&lt;0,"増加",""))),"-")</f>
        <v>-</v>
      </c>
      <c r="GB6" s="60"/>
    </row>
    <row r="7" spans="1:189" s="44" customFormat="1" ht="15" customHeight="1" x14ac:dyDescent="0.15">
      <c r="B7" s="241"/>
      <c r="C7" s="242"/>
      <c r="D7" s="243"/>
      <c r="E7" s="244"/>
      <c r="F7" s="245" t="s">
        <v>481</v>
      </c>
      <c r="G7" s="246" t="s">
        <v>482</v>
      </c>
      <c r="H7" s="247" t="s">
        <v>483</v>
      </c>
      <c r="I7" s="248" t="s">
        <v>484</v>
      </c>
      <c r="J7" s="249" t="s">
        <v>485</v>
      </c>
      <c r="K7" s="250" t="s">
        <v>486</v>
      </c>
      <c r="L7" s="251" t="s">
        <v>487</v>
      </c>
      <c r="M7" s="250" t="s">
        <v>488</v>
      </c>
      <c r="N7" s="252" t="s">
        <v>489</v>
      </c>
      <c r="O7" s="253" t="s">
        <v>490</v>
      </c>
      <c r="P7" s="252" t="s">
        <v>491</v>
      </c>
      <c r="Q7" s="254" t="s">
        <v>492</v>
      </c>
      <c r="R7" s="255" t="s">
        <v>493</v>
      </c>
      <c r="S7" s="255" t="s">
        <v>494</v>
      </c>
      <c r="T7" s="256" t="s">
        <v>495</v>
      </c>
      <c r="U7" s="695"/>
      <c r="V7" s="257" t="s">
        <v>496</v>
      </c>
      <c r="W7" s="258" t="s">
        <v>497</v>
      </c>
      <c r="X7" s="259" t="s">
        <v>498</v>
      </c>
      <c r="Y7" s="260" t="s">
        <v>499</v>
      </c>
      <c r="Z7" s="246" t="s">
        <v>500</v>
      </c>
      <c r="AA7" s="261" t="s">
        <v>501</v>
      </c>
      <c r="AB7" s="262" t="s">
        <v>502</v>
      </c>
      <c r="AC7" s="246" t="s">
        <v>503</v>
      </c>
      <c r="AD7" s="261" t="s">
        <v>504</v>
      </c>
      <c r="AE7" s="263" t="s">
        <v>505</v>
      </c>
      <c r="AF7" s="264" t="s">
        <v>506</v>
      </c>
      <c r="AG7" s="264" t="s">
        <v>507</v>
      </c>
      <c r="AH7" s="261" t="s">
        <v>508</v>
      </c>
      <c r="AI7" s="263" t="s">
        <v>493</v>
      </c>
      <c r="AJ7" s="265" t="s">
        <v>509</v>
      </c>
      <c r="AK7" s="266" t="s">
        <v>510</v>
      </c>
      <c r="AL7" s="267" t="s">
        <v>511</v>
      </c>
      <c r="AM7" s="267" t="s">
        <v>512</v>
      </c>
      <c r="AN7" s="268" t="s">
        <v>513</v>
      </c>
      <c r="AO7" s="269" t="s">
        <v>514</v>
      </c>
      <c r="AP7" s="270" t="s">
        <v>515</v>
      </c>
      <c r="AQ7" s="268" t="s">
        <v>516</v>
      </c>
      <c r="AR7" s="269" t="s">
        <v>517</v>
      </c>
      <c r="AS7" s="268" t="s">
        <v>518</v>
      </c>
      <c r="AT7" s="269" t="s">
        <v>519</v>
      </c>
      <c r="AU7" s="268" t="s">
        <v>520</v>
      </c>
      <c r="AV7" s="271" t="s">
        <v>521</v>
      </c>
      <c r="AW7" s="271" t="s">
        <v>522</v>
      </c>
      <c r="AX7" s="272" t="s">
        <v>523</v>
      </c>
      <c r="AY7" s="266" t="s">
        <v>524</v>
      </c>
      <c r="AZ7" s="267" t="s">
        <v>525</v>
      </c>
      <c r="BA7" s="267" t="s">
        <v>526</v>
      </c>
      <c r="BB7" s="268" t="s">
        <v>527</v>
      </c>
      <c r="BC7" s="269" t="s">
        <v>528</v>
      </c>
      <c r="BD7" s="270" t="s">
        <v>529</v>
      </c>
      <c r="BE7" s="268" t="s">
        <v>530</v>
      </c>
      <c r="BF7" s="269" t="s">
        <v>531</v>
      </c>
      <c r="BG7" s="268" t="s">
        <v>532</v>
      </c>
      <c r="BH7" s="269" t="s">
        <v>533</v>
      </c>
      <c r="BI7" s="268" t="s">
        <v>534</v>
      </c>
      <c r="BJ7" s="271" t="s">
        <v>535</v>
      </c>
      <c r="BK7" s="271" t="s">
        <v>536</v>
      </c>
      <c r="BL7" s="272" t="s">
        <v>537</v>
      </c>
      <c r="BM7" s="246" t="s">
        <v>538</v>
      </c>
      <c r="BN7" s="259" t="s">
        <v>539</v>
      </c>
      <c r="BO7" s="261" t="s">
        <v>540</v>
      </c>
      <c r="BP7" s="273" t="s">
        <v>541</v>
      </c>
      <c r="BQ7" s="259" t="s">
        <v>542</v>
      </c>
      <c r="BR7" s="261" t="s">
        <v>543</v>
      </c>
      <c r="BS7" s="273" t="s">
        <v>544</v>
      </c>
      <c r="BT7" s="259" t="s">
        <v>545</v>
      </c>
      <c r="BU7" s="261" t="s">
        <v>546</v>
      </c>
      <c r="BV7" s="273" t="s">
        <v>547</v>
      </c>
      <c r="BW7" s="259" t="s">
        <v>548</v>
      </c>
      <c r="BX7" s="261" t="s">
        <v>549</v>
      </c>
      <c r="BY7" s="273" t="s">
        <v>550</v>
      </c>
      <c r="BZ7" s="259" t="s">
        <v>551</v>
      </c>
      <c r="CA7" s="261" t="s">
        <v>552</v>
      </c>
      <c r="CB7" s="274" t="s">
        <v>553</v>
      </c>
      <c r="CC7" s="275" t="s">
        <v>554</v>
      </c>
      <c r="CD7" s="276" t="s">
        <v>555</v>
      </c>
      <c r="CE7" s="263" t="s">
        <v>556</v>
      </c>
      <c r="CF7" s="277" t="s">
        <v>557</v>
      </c>
      <c r="CG7" s="278" t="s">
        <v>558</v>
      </c>
      <c r="CH7" s="278" t="s">
        <v>559</v>
      </c>
      <c r="CI7" s="278" t="s">
        <v>560</v>
      </c>
      <c r="CJ7" s="278" t="s">
        <v>561</v>
      </c>
      <c r="CK7" s="279" t="s">
        <v>562</v>
      </c>
      <c r="CL7" s="263" t="s">
        <v>563</v>
      </c>
      <c r="CM7" s="261" t="s">
        <v>564</v>
      </c>
      <c r="CN7" s="275" t="s">
        <v>565</v>
      </c>
      <c r="CO7" s="266" t="s">
        <v>500</v>
      </c>
      <c r="CP7" s="268" t="s">
        <v>566</v>
      </c>
      <c r="CQ7" s="280" t="s">
        <v>567</v>
      </c>
      <c r="CR7" s="268" t="s">
        <v>568</v>
      </c>
      <c r="CS7" s="280" t="s">
        <v>569</v>
      </c>
      <c r="CT7" s="268" t="s">
        <v>570</v>
      </c>
      <c r="CU7" s="280" t="s">
        <v>571</v>
      </c>
      <c r="CV7" s="268" t="s">
        <v>572</v>
      </c>
      <c r="CW7" s="281" t="s">
        <v>573</v>
      </c>
      <c r="CX7" s="282" t="s">
        <v>574</v>
      </c>
      <c r="CY7" s="264" t="s">
        <v>575</v>
      </c>
      <c r="CZ7" s="283" t="s">
        <v>576</v>
      </c>
      <c r="DA7" s="284" t="s">
        <v>577</v>
      </c>
      <c r="DB7" s="264" t="s">
        <v>578</v>
      </c>
      <c r="DC7" s="283" t="s">
        <v>579</v>
      </c>
      <c r="DD7" s="284" t="s">
        <v>580</v>
      </c>
      <c r="DE7" s="264" t="s">
        <v>581</v>
      </c>
      <c r="DF7" s="283" t="s">
        <v>582</v>
      </c>
      <c r="DG7" s="284" t="s">
        <v>583</v>
      </c>
      <c r="DH7" s="264" t="s">
        <v>584</v>
      </c>
      <c r="DI7" s="283" t="s">
        <v>585</v>
      </c>
      <c r="DJ7" s="284" t="s">
        <v>586</v>
      </c>
      <c r="DK7" s="264" t="s">
        <v>587</v>
      </c>
      <c r="DL7" s="283" t="s">
        <v>588</v>
      </c>
      <c r="DM7" s="284" t="s">
        <v>589</v>
      </c>
      <c r="DN7" s="264" t="s">
        <v>590</v>
      </c>
      <c r="DO7" s="283" t="s">
        <v>591</v>
      </c>
      <c r="DP7" s="284" t="s">
        <v>592</v>
      </c>
      <c r="DQ7" s="264" t="s">
        <v>593</v>
      </c>
      <c r="DR7" s="283" t="s">
        <v>594</v>
      </c>
      <c r="DS7" s="284" t="s">
        <v>595</v>
      </c>
      <c r="DT7" s="264" t="s">
        <v>596</v>
      </c>
      <c r="DU7" s="283" t="s">
        <v>597</v>
      </c>
      <c r="DV7" s="284" t="s">
        <v>598</v>
      </c>
      <c r="DW7" s="264" t="s">
        <v>599</v>
      </c>
      <c r="DX7" s="283" t="s">
        <v>600</v>
      </c>
      <c r="DY7" s="284" t="s">
        <v>601</v>
      </c>
      <c r="DZ7" s="264" t="s">
        <v>602</v>
      </c>
      <c r="EA7" s="283" t="s">
        <v>603</v>
      </c>
      <c r="EB7" s="284" t="s">
        <v>604</v>
      </c>
      <c r="EC7" s="264" t="s">
        <v>605</v>
      </c>
      <c r="ED7" s="283" t="s">
        <v>606</v>
      </c>
      <c r="EE7" s="284" t="s">
        <v>607</v>
      </c>
      <c r="EF7" s="264" t="s">
        <v>608</v>
      </c>
      <c r="EG7" s="283" t="s">
        <v>609</v>
      </c>
      <c r="EH7" s="284" t="s">
        <v>610</v>
      </c>
      <c r="EI7" s="264" t="s">
        <v>611</v>
      </c>
      <c r="EJ7" s="281" t="s">
        <v>612</v>
      </c>
      <c r="EK7" s="282" t="s">
        <v>613</v>
      </c>
      <c r="EL7" s="264" t="s">
        <v>614</v>
      </c>
      <c r="EM7" s="283" t="s">
        <v>615</v>
      </c>
      <c r="EN7" s="284" t="s">
        <v>616</v>
      </c>
      <c r="EO7" s="264" t="s">
        <v>617</v>
      </c>
      <c r="EP7" s="283" t="s">
        <v>618</v>
      </c>
      <c r="EQ7" s="284" t="s">
        <v>619</v>
      </c>
      <c r="ER7" s="264" t="s">
        <v>620</v>
      </c>
      <c r="ES7" s="283" t="s">
        <v>621</v>
      </c>
      <c r="ET7" s="284" t="s">
        <v>622</v>
      </c>
      <c r="EU7" s="264" t="s">
        <v>623</v>
      </c>
      <c r="EV7" s="283" t="s">
        <v>624</v>
      </c>
      <c r="EW7" s="284" t="s">
        <v>625</v>
      </c>
      <c r="EX7" s="252" t="s">
        <v>626</v>
      </c>
      <c r="EZ7" s="241"/>
      <c r="FA7" s="242"/>
      <c r="FB7" s="285"/>
      <c r="FC7" s="286"/>
      <c r="FD7" s="287"/>
      <c r="FE7" s="288"/>
      <c r="FF7" s="289"/>
      <c r="FG7" s="290"/>
      <c r="FH7" s="289"/>
      <c r="FI7" s="290"/>
      <c r="FJ7" s="291"/>
      <c r="FK7" s="292"/>
      <c r="FL7" s="293"/>
      <c r="FM7" s="294"/>
      <c r="FN7" s="295"/>
      <c r="FO7" s="288"/>
      <c r="FP7" s="289"/>
      <c r="FQ7" s="290"/>
      <c r="FR7" s="289"/>
      <c r="FS7" s="290"/>
      <c r="FT7" s="291"/>
      <c r="FU7" s="292"/>
      <c r="FV7" s="293"/>
      <c r="FW7" s="294"/>
      <c r="FX7" s="295"/>
      <c r="FY7" s="35"/>
      <c r="FZ7" s="296"/>
      <c r="GA7" s="297"/>
      <c r="GB7" s="60"/>
    </row>
    <row r="8" spans="1:189" s="43" customFormat="1" ht="15" customHeight="1" x14ac:dyDescent="0.15">
      <c r="B8" s="298"/>
      <c r="C8" s="299" t="s">
        <v>627</v>
      </c>
      <c r="D8" s="228" t="s">
        <v>627</v>
      </c>
      <c r="E8" s="228" t="s">
        <v>627</v>
      </c>
      <c r="F8" s="300" t="s">
        <v>628</v>
      </c>
      <c r="G8" s="301"/>
      <c r="H8" s="302" t="s">
        <v>629</v>
      </c>
      <c r="I8" s="303"/>
      <c r="J8" s="304"/>
      <c r="K8" s="305"/>
      <c r="L8" s="306"/>
      <c r="M8" s="305"/>
      <c r="N8" s="307"/>
      <c r="O8" s="308"/>
      <c r="P8" s="299"/>
      <c r="Q8" s="309" t="s">
        <v>630</v>
      </c>
      <c r="R8" s="310" t="s">
        <v>631</v>
      </c>
      <c r="S8" s="310" t="s">
        <v>632</v>
      </c>
      <c r="T8" s="311" t="s">
        <v>631</v>
      </c>
      <c r="U8" s="696"/>
      <c r="V8" s="312"/>
      <c r="W8" s="313"/>
      <c r="X8" s="313"/>
      <c r="Y8" s="314"/>
      <c r="Z8" s="315"/>
      <c r="AA8" s="228"/>
      <c r="AB8" s="316"/>
      <c r="AC8" s="317" t="s">
        <v>430</v>
      </c>
      <c r="AD8" s="299"/>
      <c r="AE8" s="318" t="s">
        <v>633</v>
      </c>
      <c r="AF8" s="293"/>
      <c r="AG8" s="293"/>
      <c r="AH8" s="299"/>
      <c r="AI8" s="318" t="s">
        <v>430</v>
      </c>
      <c r="AJ8" s="299"/>
      <c r="AK8" s="315" t="s">
        <v>138</v>
      </c>
      <c r="AL8" s="313"/>
      <c r="AM8" s="313"/>
      <c r="AN8" s="319"/>
      <c r="AO8" s="320"/>
      <c r="AP8" s="321" t="s">
        <v>138</v>
      </c>
      <c r="AQ8" s="314"/>
      <c r="AR8" s="322"/>
      <c r="AS8" s="314"/>
      <c r="AT8" s="322"/>
      <c r="AU8" s="323"/>
      <c r="AV8" s="320"/>
      <c r="AW8" s="324"/>
      <c r="AX8" s="325"/>
      <c r="AY8" s="315" t="s">
        <v>138</v>
      </c>
      <c r="AZ8" s="313"/>
      <c r="BA8" s="313"/>
      <c r="BB8" s="319"/>
      <c r="BC8" s="320"/>
      <c r="BD8" s="321" t="s">
        <v>138</v>
      </c>
      <c r="BE8" s="314"/>
      <c r="BF8" s="322"/>
      <c r="BG8" s="314"/>
      <c r="BH8" s="322"/>
      <c r="BI8" s="323"/>
      <c r="BJ8" s="320"/>
      <c r="BK8" s="324"/>
      <c r="BL8" s="325"/>
      <c r="BM8" s="308"/>
      <c r="BN8" s="326"/>
      <c r="BO8" s="299"/>
      <c r="BP8" s="308"/>
      <c r="BQ8" s="326"/>
      <c r="BR8" s="299"/>
      <c r="BS8" s="308"/>
      <c r="BT8" s="326"/>
      <c r="BU8" s="299"/>
      <c r="BV8" s="308"/>
      <c r="BW8" s="326"/>
      <c r="BX8" s="299"/>
      <c r="BY8" s="308"/>
      <c r="BZ8" s="326"/>
      <c r="CA8" s="299"/>
      <c r="CB8" s="327"/>
      <c r="CC8" s="328"/>
      <c r="CD8" s="329"/>
      <c r="CE8" s="330"/>
      <c r="CF8" s="331"/>
      <c r="CG8" s="332"/>
      <c r="CH8" s="332"/>
      <c r="CI8" s="332"/>
      <c r="CJ8" s="332"/>
      <c r="CK8" s="333"/>
      <c r="CL8" s="330"/>
      <c r="CM8" s="299"/>
      <c r="CN8" s="317"/>
      <c r="CO8" s="334"/>
      <c r="CP8" s="335"/>
      <c r="CQ8" s="336"/>
      <c r="CR8" s="335"/>
      <c r="CS8" s="336"/>
      <c r="CT8" s="335"/>
      <c r="CU8" s="336"/>
      <c r="CV8" s="335"/>
      <c r="CW8" s="337" t="s">
        <v>634</v>
      </c>
      <c r="CX8" s="338" t="s">
        <v>634</v>
      </c>
      <c r="CY8" s="299"/>
      <c r="CZ8" s="296" t="s">
        <v>635</v>
      </c>
      <c r="DA8" s="297" t="s">
        <v>635</v>
      </c>
      <c r="DB8" s="299"/>
      <c r="DC8" s="296" t="s">
        <v>635</v>
      </c>
      <c r="DD8" s="297" t="s">
        <v>635</v>
      </c>
      <c r="DE8" s="299"/>
      <c r="DF8" s="296" t="s">
        <v>635</v>
      </c>
      <c r="DG8" s="297" t="s">
        <v>635</v>
      </c>
      <c r="DH8" s="299"/>
      <c r="DI8" s="296" t="s">
        <v>635</v>
      </c>
      <c r="DJ8" s="297" t="s">
        <v>635</v>
      </c>
      <c r="DK8" s="299"/>
      <c r="DL8" s="296" t="s">
        <v>635</v>
      </c>
      <c r="DM8" s="297" t="s">
        <v>635</v>
      </c>
      <c r="DN8" s="299"/>
      <c r="DO8" s="296" t="s">
        <v>635</v>
      </c>
      <c r="DP8" s="297" t="s">
        <v>635</v>
      </c>
      <c r="DQ8" s="299"/>
      <c r="DR8" s="296" t="s">
        <v>635</v>
      </c>
      <c r="DS8" s="297" t="s">
        <v>635</v>
      </c>
      <c r="DT8" s="299"/>
      <c r="DU8" s="296" t="s">
        <v>635</v>
      </c>
      <c r="DV8" s="297" t="s">
        <v>635</v>
      </c>
      <c r="DW8" s="299"/>
      <c r="DX8" s="296" t="s">
        <v>635</v>
      </c>
      <c r="DY8" s="297" t="s">
        <v>635</v>
      </c>
      <c r="DZ8" s="299"/>
      <c r="EA8" s="296" t="s">
        <v>635</v>
      </c>
      <c r="EB8" s="297" t="s">
        <v>635</v>
      </c>
      <c r="EC8" s="299"/>
      <c r="ED8" s="296" t="s">
        <v>635</v>
      </c>
      <c r="EE8" s="297" t="s">
        <v>635</v>
      </c>
      <c r="EF8" s="299"/>
      <c r="EG8" s="296" t="s">
        <v>635</v>
      </c>
      <c r="EH8" s="297" t="s">
        <v>635</v>
      </c>
      <c r="EI8" s="299"/>
      <c r="EJ8" s="337" t="s">
        <v>634</v>
      </c>
      <c r="EK8" s="338" t="s">
        <v>634</v>
      </c>
      <c r="EL8" s="299"/>
      <c r="EM8" s="296" t="s">
        <v>635</v>
      </c>
      <c r="EN8" s="297" t="s">
        <v>635</v>
      </c>
      <c r="EO8" s="299"/>
      <c r="EP8" s="296" t="s">
        <v>635</v>
      </c>
      <c r="EQ8" s="297" t="s">
        <v>635</v>
      </c>
      <c r="ER8" s="299"/>
      <c r="ES8" s="296" t="s">
        <v>635</v>
      </c>
      <c r="ET8" s="297" t="s">
        <v>635</v>
      </c>
      <c r="EU8" s="299"/>
      <c r="EV8" s="296" t="s">
        <v>635</v>
      </c>
      <c r="EW8" s="297" t="s">
        <v>635</v>
      </c>
      <c r="EX8" s="339"/>
      <c r="EZ8" s="298" t="s">
        <v>627</v>
      </c>
      <c r="FA8" s="299" t="s">
        <v>627</v>
      </c>
      <c r="FB8" s="228" t="s">
        <v>627</v>
      </c>
      <c r="FC8" s="340" t="s">
        <v>627</v>
      </c>
      <c r="FD8" s="341" t="s">
        <v>627</v>
      </c>
      <c r="FE8" s="288" t="s">
        <v>627</v>
      </c>
      <c r="FF8" s="342" t="s">
        <v>627</v>
      </c>
      <c r="FG8" s="290" t="s">
        <v>627</v>
      </c>
      <c r="FH8" s="342" t="s">
        <v>627</v>
      </c>
      <c r="FI8" s="290" t="s">
        <v>627</v>
      </c>
      <c r="FJ8" s="343" t="s">
        <v>627</v>
      </c>
      <c r="FK8" s="344" t="s">
        <v>627</v>
      </c>
      <c r="FL8" s="345" t="s">
        <v>627</v>
      </c>
      <c r="FM8" s="346" t="s">
        <v>627</v>
      </c>
      <c r="FN8" s="347" t="s">
        <v>627</v>
      </c>
      <c r="FO8" s="288" t="s">
        <v>627</v>
      </c>
      <c r="FP8" s="342" t="s">
        <v>627</v>
      </c>
      <c r="FQ8" s="290" t="s">
        <v>627</v>
      </c>
      <c r="FR8" s="342" t="s">
        <v>627</v>
      </c>
      <c r="FS8" s="290" t="s">
        <v>627</v>
      </c>
      <c r="FT8" s="343" t="s">
        <v>627</v>
      </c>
      <c r="FU8" s="344" t="s">
        <v>627</v>
      </c>
      <c r="FV8" s="345" t="s">
        <v>627</v>
      </c>
      <c r="FW8" s="346" t="s">
        <v>627</v>
      </c>
      <c r="FX8" s="347" t="s">
        <v>627</v>
      </c>
      <c r="FY8" s="43" t="s">
        <v>627</v>
      </c>
      <c r="FZ8" s="348" t="s">
        <v>627</v>
      </c>
      <c r="GA8" s="349" t="s">
        <v>627</v>
      </c>
      <c r="GB8" s="60"/>
    </row>
    <row r="9" spans="1:189" s="44" customFormat="1" ht="15" customHeight="1" x14ac:dyDescent="0.15">
      <c r="B9" s="350">
        <f>COLUMN()-1</f>
        <v>1</v>
      </c>
      <c r="C9" s="351">
        <f>COLUMN()-1</f>
        <v>2</v>
      </c>
      <c r="D9" s="352"/>
      <c r="E9" s="353">
        <f>COLUMN()-1</f>
        <v>4</v>
      </c>
      <c r="F9" s="354" t="s">
        <v>636</v>
      </c>
      <c r="G9" s="355">
        <f>COLUMN()-1</f>
        <v>6</v>
      </c>
      <c r="H9" s="356">
        <f>COLUMN()-1</f>
        <v>7</v>
      </c>
      <c r="I9" s="357">
        <f>COLUMN()-1</f>
        <v>8</v>
      </c>
      <c r="J9" s="358">
        <f>COLUMN()-1</f>
        <v>9</v>
      </c>
      <c r="K9" s="359"/>
      <c r="L9" s="355">
        <f>COLUMN()-1</f>
        <v>11</v>
      </c>
      <c r="M9" s="359"/>
      <c r="N9" s="360">
        <f t="shared" ref="N9:BZ9" si="0">COLUMN()-1</f>
        <v>13</v>
      </c>
      <c r="O9" s="361">
        <f t="shared" si="0"/>
        <v>14</v>
      </c>
      <c r="P9" s="360">
        <f t="shared" si="0"/>
        <v>15</v>
      </c>
      <c r="Q9" s="361">
        <f t="shared" si="0"/>
        <v>16</v>
      </c>
      <c r="R9" s="358">
        <f t="shared" si="0"/>
        <v>17</v>
      </c>
      <c r="S9" s="358">
        <f t="shared" si="0"/>
        <v>18</v>
      </c>
      <c r="T9" s="360">
        <f t="shared" si="0"/>
        <v>19</v>
      </c>
      <c r="U9" s="359"/>
      <c r="V9" s="362">
        <f t="shared" si="0"/>
        <v>21</v>
      </c>
      <c r="W9" s="363">
        <f t="shared" si="0"/>
        <v>22</v>
      </c>
      <c r="X9" s="363">
        <f t="shared" si="0"/>
        <v>23</v>
      </c>
      <c r="Y9" s="364">
        <f t="shared" si="0"/>
        <v>24</v>
      </c>
      <c r="Z9" s="365">
        <f t="shared" si="0"/>
        <v>25</v>
      </c>
      <c r="AA9" s="356">
        <f t="shared" si="0"/>
        <v>26</v>
      </c>
      <c r="AB9" s="366">
        <f t="shared" si="0"/>
        <v>27</v>
      </c>
      <c r="AC9" s="365">
        <f t="shared" si="0"/>
        <v>28</v>
      </c>
      <c r="AD9" s="356">
        <f t="shared" si="0"/>
        <v>29</v>
      </c>
      <c r="AE9" s="367">
        <f t="shared" si="0"/>
        <v>30</v>
      </c>
      <c r="AF9" s="358">
        <f t="shared" si="0"/>
        <v>31</v>
      </c>
      <c r="AG9" s="358">
        <f t="shared" si="0"/>
        <v>32</v>
      </c>
      <c r="AH9" s="356">
        <f t="shared" si="0"/>
        <v>33</v>
      </c>
      <c r="AI9" s="367">
        <f t="shared" si="0"/>
        <v>34</v>
      </c>
      <c r="AJ9" s="356">
        <f t="shared" si="0"/>
        <v>35</v>
      </c>
      <c r="AK9" s="365">
        <f t="shared" si="0"/>
        <v>36</v>
      </c>
      <c r="AL9" s="368">
        <f t="shared" si="0"/>
        <v>37</v>
      </c>
      <c r="AM9" s="368">
        <f t="shared" si="0"/>
        <v>38</v>
      </c>
      <c r="AN9" s="356">
        <f t="shared" si="0"/>
        <v>39</v>
      </c>
      <c r="AO9" s="369">
        <f t="shared" si="0"/>
        <v>40</v>
      </c>
      <c r="AP9" s="367">
        <f t="shared" si="0"/>
        <v>41</v>
      </c>
      <c r="AQ9" s="356">
        <f t="shared" si="0"/>
        <v>42</v>
      </c>
      <c r="AR9" s="369">
        <f t="shared" si="0"/>
        <v>43</v>
      </c>
      <c r="AS9" s="356">
        <f t="shared" si="0"/>
        <v>44</v>
      </c>
      <c r="AT9" s="369">
        <f t="shared" si="0"/>
        <v>45</v>
      </c>
      <c r="AU9" s="356">
        <f t="shared" si="0"/>
        <v>46</v>
      </c>
      <c r="AV9" s="370">
        <f t="shared" si="0"/>
        <v>47</v>
      </c>
      <c r="AW9" s="370">
        <f t="shared" si="0"/>
        <v>48</v>
      </c>
      <c r="AX9" s="371">
        <f t="shared" si="0"/>
        <v>49</v>
      </c>
      <c r="AY9" s="365">
        <f t="shared" si="0"/>
        <v>50</v>
      </c>
      <c r="AZ9" s="368">
        <f t="shared" si="0"/>
        <v>51</v>
      </c>
      <c r="BA9" s="368">
        <f t="shared" si="0"/>
        <v>52</v>
      </c>
      <c r="BB9" s="356">
        <f t="shared" si="0"/>
        <v>53</v>
      </c>
      <c r="BC9" s="369">
        <f t="shared" si="0"/>
        <v>54</v>
      </c>
      <c r="BD9" s="367">
        <f t="shared" si="0"/>
        <v>55</v>
      </c>
      <c r="BE9" s="356">
        <f t="shared" si="0"/>
        <v>56</v>
      </c>
      <c r="BF9" s="369">
        <f t="shared" si="0"/>
        <v>57</v>
      </c>
      <c r="BG9" s="356">
        <f t="shared" si="0"/>
        <v>58</v>
      </c>
      <c r="BH9" s="369">
        <f t="shared" si="0"/>
        <v>59</v>
      </c>
      <c r="BI9" s="356">
        <f t="shared" si="0"/>
        <v>60</v>
      </c>
      <c r="BJ9" s="370">
        <f t="shared" si="0"/>
        <v>61</v>
      </c>
      <c r="BK9" s="370">
        <f t="shared" si="0"/>
        <v>62</v>
      </c>
      <c r="BL9" s="371">
        <f t="shared" si="0"/>
        <v>63</v>
      </c>
      <c r="BM9" s="365">
        <f t="shared" si="0"/>
        <v>64</v>
      </c>
      <c r="BN9" s="363">
        <f t="shared" si="0"/>
        <v>65</v>
      </c>
      <c r="BO9" s="356">
        <f t="shared" si="0"/>
        <v>66</v>
      </c>
      <c r="BP9" s="357">
        <f t="shared" si="0"/>
        <v>67</v>
      </c>
      <c r="BQ9" s="363">
        <f t="shared" si="0"/>
        <v>68</v>
      </c>
      <c r="BR9" s="356">
        <f t="shared" si="0"/>
        <v>69</v>
      </c>
      <c r="BS9" s="357">
        <f t="shared" si="0"/>
        <v>70</v>
      </c>
      <c r="BT9" s="363">
        <f t="shared" si="0"/>
        <v>71</v>
      </c>
      <c r="BU9" s="356">
        <f t="shared" si="0"/>
        <v>72</v>
      </c>
      <c r="BV9" s="357">
        <f t="shared" si="0"/>
        <v>73</v>
      </c>
      <c r="BW9" s="363">
        <f t="shared" si="0"/>
        <v>74</v>
      </c>
      <c r="BX9" s="356">
        <f t="shared" si="0"/>
        <v>75</v>
      </c>
      <c r="BY9" s="357">
        <f t="shared" si="0"/>
        <v>76</v>
      </c>
      <c r="BZ9" s="363">
        <f t="shared" si="0"/>
        <v>77</v>
      </c>
      <c r="CA9" s="356">
        <f t="shared" ref="CA9:EL9" si="1">COLUMN()-1</f>
        <v>78</v>
      </c>
      <c r="CB9" s="372">
        <f t="shared" si="1"/>
        <v>79</v>
      </c>
      <c r="CC9" s="365">
        <f t="shared" si="1"/>
        <v>80</v>
      </c>
      <c r="CD9" s="373">
        <f t="shared" si="1"/>
        <v>81</v>
      </c>
      <c r="CE9" s="367">
        <f t="shared" si="1"/>
        <v>82</v>
      </c>
      <c r="CF9" s="374">
        <f t="shared" si="1"/>
        <v>83</v>
      </c>
      <c r="CG9" s="375">
        <f t="shared" si="1"/>
        <v>84</v>
      </c>
      <c r="CH9" s="375">
        <f t="shared" si="1"/>
        <v>85</v>
      </c>
      <c r="CI9" s="375">
        <f t="shared" si="1"/>
        <v>86</v>
      </c>
      <c r="CJ9" s="375">
        <f t="shared" si="1"/>
        <v>87</v>
      </c>
      <c r="CK9" s="376">
        <f t="shared" si="1"/>
        <v>88</v>
      </c>
      <c r="CL9" s="367">
        <f t="shared" si="1"/>
        <v>89</v>
      </c>
      <c r="CM9" s="356">
        <f t="shared" si="1"/>
        <v>90</v>
      </c>
      <c r="CN9" s="365">
        <f t="shared" si="1"/>
        <v>91</v>
      </c>
      <c r="CO9" s="361">
        <f t="shared" si="1"/>
        <v>92</v>
      </c>
      <c r="CP9" s="356">
        <f t="shared" si="1"/>
        <v>93</v>
      </c>
      <c r="CQ9" s="357">
        <f t="shared" si="1"/>
        <v>94</v>
      </c>
      <c r="CR9" s="356">
        <f t="shared" si="1"/>
        <v>95</v>
      </c>
      <c r="CS9" s="357">
        <f t="shared" si="1"/>
        <v>96</v>
      </c>
      <c r="CT9" s="356">
        <f t="shared" si="1"/>
        <v>97</v>
      </c>
      <c r="CU9" s="357">
        <f t="shared" si="1"/>
        <v>98</v>
      </c>
      <c r="CV9" s="356">
        <f t="shared" si="1"/>
        <v>99</v>
      </c>
      <c r="CW9" s="377">
        <f t="shared" si="1"/>
        <v>100</v>
      </c>
      <c r="CX9" s="369">
        <f t="shared" si="1"/>
        <v>101</v>
      </c>
      <c r="CY9" s="358">
        <f t="shared" si="1"/>
        <v>102</v>
      </c>
      <c r="CZ9" s="378">
        <f t="shared" si="1"/>
        <v>103</v>
      </c>
      <c r="DA9" s="379">
        <f t="shared" si="1"/>
        <v>104</v>
      </c>
      <c r="DB9" s="358">
        <f t="shared" si="1"/>
        <v>105</v>
      </c>
      <c r="DC9" s="378">
        <f t="shared" si="1"/>
        <v>106</v>
      </c>
      <c r="DD9" s="379">
        <f t="shared" si="1"/>
        <v>107</v>
      </c>
      <c r="DE9" s="358">
        <f t="shared" si="1"/>
        <v>108</v>
      </c>
      <c r="DF9" s="378">
        <f t="shared" si="1"/>
        <v>109</v>
      </c>
      <c r="DG9" s="379">
        <f t="shared" si="1"/>
        <v>110</v>
      </c>
      <c r="DH9" s="358">
        <f t="shared" si="1"/>
        <v>111</v>
      </c>
      <c r="DI9" s="378">
        <f t="shared" si="1"/>
        <v>112</v>
      </c>
      <c r="DJ9" s="379">
        <f t="shared" si="1"/>
        <v>113</v>
      </c>
      <c r="DK9" s="358">
        <f t="shared" si="1"/>
        <v>114</v>
      </c>
      <c r="DL9" s="378">
        <f t="shared" si="1"/>
        <v>115</v>
      </c>
      <c r="DM9" s="379">
        <f t="shared" si="1"/>
        <v>116</v>
      </c>
      <c r="DN9" s="358">
        <f t="shared" si="1"/>
        <v>117</v>
      </c>
      <c r="DO9" s="378">
        <f t="shared" si="1"/>
        <v>118</v>
      </c>
      <c r="DP9" s="379">
        <f t="shared" si="1"/>
        <v>119</v>
      </c>
      <c r="DQ9" s="358">
        <f t="shared" si="1"/>
        <v>120</v>
      </c>
      <c r="DR9" s="378">
        <f t="shared" si="1"/>
        <v>121</v>
      </c>
      <c r="DS9" s="379">
        <f t="shared" si="1"/>
        <v>122</v>
      </c>
      <c r="DT9" s="358">
        <f t="shared" si="1"/>
        <v>123</v>
      </c>
      <c r="DU9" s="378">
        <f t="shared" si="1"/>
        <v>124</v>
      </c>
      <c r="DV9" s="379">
        <f t="shared" si="1"/>
        <v>125</v>
      </c>
      <c r="DW9" s="358">
        <f t="shared" si="1"/>
        <v>126</v>
      </c>
      <c r="DX9" s="378">
        <f t="shared" si="1"/>
        <v>127</v>
      </c>
      <c r="DY9" s="379">
        <f t="shared" si="1"/>
        <v>128</v>
      </c>
      <c r="DZ9" s="358">
        <f t="shared" si="1"/>
        <v>129</v>
      </c>
      <c r="EA9" s="378">
        <f t="shared" si="1"/>
        <v>130</v>
      </c>
      <c r="EB9" s="379">
        <f>COLUMN()-1</f>
        <v>131</v>
      </c>
      <c r="EC9" s="358">
        <f t="shared" si="1"/>
        <v>132</v>
      </c>
      <c r="ED9" s="378">
        <f t="shared" si="1"/>
        <v>133</v>
      </c>
      <c r="EE9" s="379">
        <f t="shared" si="1"/>
        <v>134</v>
      </c>
      <c r="EF9" s="358">
        <f t="shared" si="1"/>
        <v>135</v>
      </c>
      <c r="EG9" s="378">
        <f t="shared" si="1"/>
        <v>136</v>
      </c>
      <c r="EH9" s="379">
        <f t="shared" si="1"/>
        <v>137</v>
      </c>
      <c r="EI9" s="358">
        <f t="shared" si="1"/>
        <v>138</v>
      </c>
      <c r="EJ9" s="377">
        <f t="shared" si="1"/>
        <v>139</v>
      </c>
      <c r="EK9" s="369">
        <f t="shared" si="1"/>
        <v>140</v>
      </c>
      <c r="EL9" s="358">
        <f t="shared" si="1"/>
        <v>141</v>
      </c>
      <c r="EM9" s="378">
        <f t="shared" ref="EM9:EX9" si="2">COLUMN()-1</f>
        <v>142</v>
      </c>
      <c r="EN9" s="379">
        <f t="shared" si="2"/>
        <v>143</v>
      </c>
      <c r="EO9" s="358">
        <f t="shared" si="2"/>
        <v>144</v>
      </c>
      <c r="EP9" s="378">
        <f t="shared" si="2"/>
        <v>145</v>
      </c>
      <c r="EQ9" s="379">
        <f t="shared" si="2"/>
        <v>146</v>
      </c>
      <c r="ER9" s="358">
        <f t="shared" si="2"/>
        <v>147</v>
      </c>
      <c r="ES9" s="378">
        <f t="shared" si="2"/>
        <v>148</v>
      </c>
      <c r="ET9" s="379">
        <f t="shared" si="2"/>
        <v>149</v>
      </c>
      <c r="EU9" s="358">
        <f t="shared" si="2"/>
        <v>150</v>
      </c>
      <c r="EV9" s="378">
        <f t="shared" si="2"/>
        <v>151</v>
      </c>
      <c r="EW9" s="379">
        <f t="shared" si="2"/>
        <v>152</v>
      </c>
      <c r="EX9" s="360">
        <f t="shared" si="2"/>
        <v>153</v>
      </c>
      <c r="EZ9" s="380">
        <f t="shared" ref="EZ9:FX9" si="3">COLUMN()-1</f>
        <v>155</v>
      </c>
      <c r="FA9" s="351">
        <f t="shared" si="3"/>
        <v>156</v>
      </c>
      <c r="FB9" s="351">
        <f t="shared" si="3"/>
        <v>157</v>
      </c>
      <c r="FC9" s="381">
        <f t="shared" si="3"/>
        <v>158</v>
      </c>
      <c r="FD9" s="382">
        <f t="shared" si="3"/>
        <v>159</v>
      </c>
      <c r="FE9" s="383">
        <f t="shared" si="3"/>
        <v>160</v>
      </c>
      <c r="FF9" s="384">
        <f t="shared" si="3"/>
        <v>161</v>
      </c>
      <c r="FG9" s="385">
        <f t="shared" si="3"/>
        <v>162</v>
      </c>
      <c r="FH9" s="384">
        <f t="shared" si="3"/>
        <v>163</v>
      </c>
      <c r="FI9" s="385">
        <f t="shared" si="3"/>
        <v>164</v>
      </c>
      <c r="FJ9" s="386">
        <f t="shared" si="3"/>
        <v>165</v>
      </c>
      <c r="FK9" s="387">
        <f t="shared" si="3"/>
        <v>166</v>
      </c>
      <c r="FL9" s="388">
        <f t="shared" si="3"/>
        <v>167</v>
      </c>
      <c r="FM9" s="389">
        <f t="shared" si="3"/>
        <v>168</v>
      </c>
      <c r="FN9" s="390">
        <f t="shared" si="3"/>
        <v>169</v>
      </c>
      <c r="FO9" s="383">
        <f t="shared" si="3"/>
        <v>170</v>
      </c>
      <c r="FP9" s="384">
        <f t="shared" si="3"/>
        <v>171</v>
      </c>
      <c r="FQ9" s="385">
        <f t="shared" si="3"/>
        <v>172</v>
      </c>
      <c r="FR9" s="384">
        <f t="shared" si="3"/>
        <v>173</v>
      </c>
      <c r="FS9" s="385">
        <f t="shared" si="3"/>
        <v>174</v>
      </c>
      <c r="FT9" s="386">
        <f t="shared" si="3"/>
        <v>175</v>
      </c>
      <c r="FU9" s="387">
        <f t="shared" si="3"/>
        <v>176</v>
      </c>
      <c r="FV9" s="388">
        <f t="shared" si="3"/>
        <v>177</v>
      </c>
      <c r="FW9" s="389">
        <f t="shared" si="3"/>
        <v>178</v>
      </c>
      <c r="FX9" s="390">
        <f t="shared" si="3"/>
        <v>179</v>
      </c>
      <c r="FY9" s="35"/>
      <c r="FZ9" s="391">
        <f>COLUMN()-1</f>
        <v>181</v>
      </c>
      <c r="GA9" s="392">
        <f>COLUMN()-1</f>
        <v>182</v>
      </c>
      <c r="GB9" s="60"/>
    </row>
    <row r="10" spans="1:189" ht="15" customHeight="1" x14ac:dyDescent="0.15">
      <c r="B10" s="393"/>
      <c r="C10" s="394"/>
      <c r="D10" s="395"/>
      <c r="E10" s="396" t="s">
        <v>637</v>
      </c>
      <c r="F10" s="397"/>
      <c r="G10" s="398"/>
      <c r="H10" s="399"/>
      <c r="I10" s="400" t="s">
        <v>637</v>
      </c>
      <c r="J10" s="401" t="s">
        <v>637</v>
      </c>
      <c r="K10" s="402"/>
      <c r="L10" s="403" t="s">
        <v>637</v>
      </c>
      <c r="M10" s="402"/>
      <c r="N10" s="394" t="s">
        <v>637</v>
      </c>
      <c r="O10" s="400" t="s">
        <v>637</v>
      </c>
      <c r="P10" s="394" t="s">
        <v>637</v>
      </c>
      <c r="Q10" s="404"/>
      <c r="R10" s="405"/>
      <c r="S10" s="405"/>
      <c r="T10" s="406"/>
      <c r="U10" s="697"/>
      <c r="V10" s="407" t="s">
        <v>637</v>
      </c>
      <c r="W10" s="408" t="s">
        <v>637</v>
      </c>
      <c r="X10" s="408" t="s">
        <v>637</v>
      </c>
      <c r="Y10" s="409" t="s">
        <v>638</v>
      </c>
      <c r="Z10" s="410"/>
      <c r="AA10" s="396"/>
      <c r="AB10" s="411" t="s">
        <v>637</v>
      </c>
      <c r="AC10" s="412" t="s">
        <v>637</v>
      </c>
      <c r="AD10" s="394" t="s">
        <v>637</v>
      </c>
      <c r="AE10" s="413" t="s">
        <v>637</v>
      </c>
      <c r="AF10" s="401" t="s">
        <v>637</v>
      </c>
      <c r="AG10" s="401" t="s">
        <v>637</v>
      </c>
      <c r="AH10" s="394" t="s">
        <v>637</v>
      </c>
      <c r="AI10" s="413" t="s">
        <v>637</v>
      </c>
      <c r="AJ10" s="394" t="s">
        <v>637</v>
      </c>
      <c r="AK10" s="414" t="s">
        <v>639</v>
      </c>
      <c r="AL10" s="408" t="s">
        <v>639</v>
      </c>
      <c r="AM10" s="408" t="s">
        <v>639</v>
      </c>
      <c r="AN10" s="415" t="s">
        <v>639</v>
      </c>
      <c r="AO10" s="416" t="s">
        <v>639</v>
      </c>
      <c r="AP10" s="417" t="s">
        <v>639</v>
      </c>
      <c r="AQ10" s="409" t="s">
        <v>639</v>
      </c>
      <c r="AR10" s="418" t="s">
        <v>639</v>
      </c>
      <c r="AS10" s="409" t="s">
        <v>639</v>
      </c>
      <c r="AT10" s="418" t="s">
        <v>639</v>
      </c>
      <c r="AU10" s="419" t="s">
        <v>639</v>
      </c>
      <c r="AV10" s="416" t="s">
        <v>639</v>
      </c>
      <c r="AW10" s="420" t="s">
        <v>639</v>
      </c>
      <c r="AX10" s="421" t="s">
        <v>639</v>
      </c>
      <c r="AY10" s="414" t="s">
        <v>640</v>
      </c>
      <c r="AZ10" s="408" t="s">
        <v>640</v>
      </c>
      <c r="BA10" s="408" t="s">
        <v>640</v>
      </c>
      <c r="BB10" s="415" t="s">
        <v>640</v>
      </c>
      <c r="BC10" s="422" t="s">
        <v>640</v>
      </c>
      <c r="BD10" s="417" t="s">
        <v>640</v>
      </c>
      <c r="BE10" s="409" t="s">
        <v>640</v>
      </c>
      <c r="BF10" s="418" t="s">
        <v>640</v>
      </c>
      <c r="BG10" s="409" t="s">
        <v>640</v>
      </c>
      <c r="BH10" s="418" t="s">
        <v>640</v>
      </c>
      <c r="BI10" s="419" t="s">
        <v>640</v>
      </c>
      <c r="BJ10" s="422" t="s">
        <v>640</v>
      </c>
      <c r="BK10" s="420" t="s">
        <v>640</v>
      </c>
      <c r="BL10" s="421" t="s">
        <v>640</v>
      </c>
      <c r="BM10" s="400" t="s">
        <v>641</v>
      </c>
      <c r="BN10" s="423" t="s">
        <v>641</v>
      </c>
      <c r="BO10" s="394"/>
      <c r="BP10" s="400" t="s">
        <v>641</v>
      </c>
      <c r="BQ10" s="423" t="s">
        <v>641</v>
      </c>
      <c r="BR10" s="394"/>
      <c r="BS10" s="400" t="s">
        <v>641</v>
      </c>
      <c r="BT10" s="423" t="s">
        <v>641</v>
      </c>
      <c r="BU10" s="394"/>
      <c r="BV10" s="400" t="s">
        <v>641</v>
      </c>
      <c r="BW10" s="423" t="s">
        <v>641</v>
      </c>
      <c r="BX10" s="394"/>
      <c r="BY10" s="400" t="s">
        <v>641</v>
      </c>
      <c r="BZ10" s="423" t="s">
        <v>641</v>
      </c>
      <c r="CA10" s="394"/>
      <c r="CB10" s="424"/>
      <c r="CC10" s="403" t="s">
        <v>642</v>
      </c>
      <c r="CD10" s="425" t="s">
        <v>642</v>
      </c>
      <c r="CE10" s="426" t="s">
        <v>642</v>
      </c>
      <c r="CF10" s="427"/>
      <c r="CG10" s="428"/>
      <c r="CH10" s="428"/>
      <c r="CI10" s="428"/>
      <c r="CJ10" s="428"/>
      <c r="CK10" s="429"/>
      <c r="CL10" s="426" t="s">
        <v>642</v>
      </c>
      <c r="CM10" s="394" t="s">
        <v>642</v>
      </c>
      <c r="CN10" s="412"/>
      <c r="CO10" s="430" t="s">
        <v>643</v>
      </c>
      <c r="CP10" s="431" t="s">
        <v>643</v>
      </c>
      <c r="CQ10" s="432" t="s">
        <v>643</v>
      </c>
      <c r="CR10" s="431" t="s">
        <v>643</v>
      </c>
      <c r="CS10" s="432" t="s">
        <v>643</v>
      </c>
      <c r="CT10" s="431" t="s">
        <v>643</v>
      </c>
      <c r="CU10" s="432" t="s">
        <v>643</v>
      </c>
      <c r="CV10" s="431" t="s">
        <v>643</v>
      </c>
      <c r="CW10" s="433" t="s">
        <v>644</v>
      </c>
      <c r="CX10" s="434" t="s">
        <v>644</v>
      </c>
      <c r="CY10" s="395" t="s">
        <v>644</v>
      </c>
      <c r="CZ10" s="435" t="s">
        <v>644</v>
      </c>
      <c r="DA10" s="436" t="s">
        <v>644</v>
      </c>
      <c r="DB10" s="395" t="s">
        <v>644</v>
      </c>
      <c r="DC10" s="435" t="s">
        <v>644</v>
      </c>
      <c r="DD10" s="436" t="s">
        <v>644</v>
      </c>
      <c r="DE10" s="395" t="s">
        <v>644</v>
      </c>
      <c r="DF10" s="435" t="s">
        <v>644</v>
      </c>
      <c r="DG10" s="436" t="s">
        <v>644</v>
      </c>
      <c r="DH10" s="395" t="s">
        <v>644</v>
      </c>
      <c r="DI10" s="435" t="s">
        <v>644</v>
      </c>
      <c r="DJ10" s="436" t="s">
        <v>644</v>
      </c>
      <c r="DK10" s="395" t="s">
        <v>644</v>
      </c>
      <c r="DL10" s="435" t="s">
        <v>644</v>
      </c>
      <c r="DM10" s="436" t="s">
        <v>644</v>
      </c>
      <c r="DN10" s="395" t="s">
        <v>644</v>
      </c>
      <c r="DO10" s="435" t="s">
        <v>644</v>
      </c>
      <c r="DP10" s="436" t="s">
        <v>644</v>
      </c>
      <c r="DQ10" s="395" t="s">
        <v>644</v>
      </c>
      <c r="DR10" s="435" t="s">
        <v>644</v>
      </c>
      <c r="DS10" s="436" t="s">
        <v>644</v>
      </c>
      <c r="DT10" s="395" t="s">
        <v>644</v>
      </c>
      <c r="DU10" s="435" t="s">
        <v>644</v>
      </c>
      <c r="DV10" s="436" t="s">
        <v>644</v>
      </c>
      <c r="DW10" s="395" t="s">
        <v>644</v>
      </c>
      <c r="DX10" s="435" t="s">
        <v>644</v>
      </c>
      <c r="DY10" s="436" t="s">
        <v>644</v>
      </c>
      <c r="DZ10" s="395" t="s">
        <v>644</v>
      </c>
      <c r="EA10" s="435" t="s">
        <v>644</v>
      </c>
      <c r="EB10" s="436" t="s">
        <v>644</v>
      </c>
      <c r="EC10" s="395" t="s">
        <v>644</v>
      </c>
      <c r="ED10" s="435" t="s">
        <v>644</v>
      </c>
      <c r="EE10" s="436" t="s">
        <v>644</v>
      </c>
      <c r="EF10" s="395" t="s">
        <v>644</v>
      </c>
      <c r="EG10" s="435" t="s">
        <v>644</v>
      </c>
      <c r="EH10" s="436" t="s">
        <v>644</v>
      </c>
      <c r="EI10" s="395" t="s">
        <v>644</v>
      </c>
      <c r="EJ10" s="433" t="s">
        <v>644</v>
      </c>
      <c r="EK10" s="434" t="s">
        <v>644</v>
      </c>
      <c r="EL10" s="395" t="s">
        <v>644</v>
      </c>
      <c r="EM10" s="435" t="s">
        <v>644</v>
      </c>
      <c r="EN10" s="436" t="s">
        <v>644</v>
      </c>
      <c r="EO10" s="395" t="s">
        <v>644</v>
      </c>
      <c r="EP10" s="435" t="s">
        <v>644</v>
      </c>
      <c r="EQ10" s="436" t="s">
        <v>644</v>
      </c>
      <c r="ER10" s="395" t="s">
        <v>644</v>
      </c>
      <c r="ES10" s="435" t="s">
        <v>644</v>
      </c>
      <c r="ET10" s="436" t="s">
        <v>644</v>
      </c>
      <c r="EU10" s="395" t="s">
        <v>644</v>
      </c>
      <c r="EV10" s="435" t="s">
        <v>644</v>
      </c>
      <c r="EW10" s="436" t="s">
        <v>644</v>
      </c>
      <c r="EX10" s="437" t="s">
        <v>644</v>
      </c>
      <c r="EZ10" s="393"/>
      <c r="FA10" s="394"/>
      <c r="FB10" s="396"/>
      <c r="FC10" s="438"/>
      <c r="FD10" s="439"/>
      <c r="FE10" s="440" t="s">
        <v>645</v>
      </c>
      <c r="FF10" s="441"/>
      <c r="FG10" s="442"/>
      <c r="FH10" s="441"/>
      <c r="FI10" s="442"/>
      <c r="FJ10" s="443"/>
      <c r="FK10" s="402" t="s">
        <v>646</v>
      </c>
      <c r="FL10" s="401"/>
      <c r="FM10" s="444"/>
      <c r="FN10" s="445"/>
      <c r="FO10" s="440" t="s">
        <v>645</v>
      </c>
      <c r="FP10" s="441"/>
      <c r="FQ10" s="442"/>
      <c r="FR10" s="441"/>
      <c r="FS10" s="442"/>
      <c r="FT10" s="443"/>
      <c r="FU10" s="402" t="s">
        <v>646</v>
      </c>
      <c r="FV10" s="401"/>
      <c r="FW10" s="444"/>
      <c r="FX10" s="445"/>
      <c r="FZ10" s="435"/>
      <c r="GA10" s="436"/>
    </row>
    <row r="11" spans="1:189" s="43" customFormat="1" ht="15" customHeight="1" x14ac:dyDescent="0.15">
      <c r="B11" s="446"/>
      <c r="C11" s="447"/>
      <c r="D11" s="447"/>
      <c r="E11" s="448"/>
      <c r="F11" s="449"/>
      <c r="G11" s="450" t="s">
        <v>647</v>
      </c>
      <c r="H11" s="451"/>
      <c r="I11" s="452" t="s">
        <v>647</v>
      </c>
      <c r="J11" s="453" t="s">
        <v>647</v>
      </c>
      <c r="K11" s="454" t="s">
        <v>647</v>
      </c>
      <c r="L11" s="455" t="s">
        <v>647</v>
      </c>
      <c r="M11" s="454" t="s">
        <v>647</v>
      </c>
      <c r="N11" s="447" t="s">
        <v>647</v>
      </c>
      <c r="O11" s="452" t="s">
        <v>648</v>
      </c>
      <c r="P11" s="447" t="s">
        <v>648</v>
      </c>
      <c r="Q11" s="456" t="s">
        <v>648</v>
      </c>
      <c r="R11" s="457" t="s">
        <v>648</v>
      </c>
      <c r="S11" s="457" t="s">
        <v>648</v>
      </c>
      <c r="T11" s="448" t="s">
        <v>648</v>
      </c>
      <c r="U11" s="698"/>
      <c r="V11" s="458"/>
      <c r="W11" s="459"/>
      <c r="X11" s="459"/>
      <c r="Y11" s="460"/>
      <c r="Z11" s="461" t="s">
        <v>648</v>
      </c>
      <c r="AA11" s="448"/>
      <c r="AB11" s="462"/>
      <c r="AC11" s="463" t="s">
        <v>648</v>
      </c>
      <c r="AD11" s="447" t="s">
        <v>648</v>
      </c>
      <c r="AE11" s="464" t="s">
        <v>648</v>
      </c>
      <c r="AF11" s="453" t="s">
        <v>648</v>
      </c>
      <c r="AG11" s="453" t="s">
        <v>648</v>
      </c>
      <c r="AH11" s="447" t="s">
        <v>648</v>
      </c>
      <c r="AI11" s="464" t="s">
        <v>648</v>
      </c>
      <c r="AJ11" s="447" t="s">
        <v>648</v>
      </c>
      <c r="AK11" s="461" t="s">
        <v>649</v>
      </c>
      <c r="AL11" s="459" t="s">
        <v>649</v>
      </c>
      <c r="AM11" s="459" t="s">
        <v>649</v>
      </c>
      <c r="AN11" s="465" t="s">
        <v>649</v>
      </c>
      <c r="AO11" s="466" t="s">
        <v>649</v>
      </c>
      <c r="AP11" s="456" t="s">
        <v>649</v>
      </c>
      <c r="AQ11" s="460" t="s">
        <v>649</v>
      </c>
      <c r="AR11" s="467"/>
      <c r="AS11" s="460" t="s">
        <v>649</v>
      </c>
      <c r="AT11" s="467"/>
      <c r="AU11" s="468" t="s">
        <v>649</v>
      </c>
      <c r="AV11" s="466" t="s">
        <v>649</v>
      </c>
      <c r="AW11" s="469"/>
      <c r="AX11" s="470"/>
      <c r="AY11" s="461" t="s">
        <v>649</v>
      </c>
      <c r="AZ11" s="459" t="s">
        <v>649</v>
      </c>
      <c r="BA11" s="459" t="s">
        <v>649</v>
      </c>
      <c r="BB11" s="465" t="s">
        <v>649</v>
      </c>
      <c r="BC11" s="471" t="s">
        <v>649</v>
      </c>
      <c r="BD11" s="456" t="s">
        <v>649</v>
      </c>
      <c r="BE11" s="460" t="s">
        <v>649</v>
      </c>
      <c r="BF11" s="467"/>
      <c r="BG11" s="460" t="s">
        <v>649</v>
      </c>
      <c r="BH11" s="467"/>
      <c r="BI11" s="468" t="s">
        <v>649</v>
      </c>
      <c r="BJ11" s="471" t="s">
        <v>649</v>
      </c>
      <c r="BK11" s="469"/>
      <c r="BL11" s="470"/>
      <c r="BM11" s="452"/>
      <c r="BN11" s="472"/>
      <c r="BO11" s="447"/>
      <c r="BP11" s="452"/>
      <c r="BQ11" s="472"/>
      <c r="BR11" s="447"/>
      <c r="BS11" s="452"/>
      <c r="BT11" s="472"/>
      <c r="BU11" s="447"/>
      <c r="BV11" s="452"/>
      <c r="BW11" s="472"/>
      <c r="BX11" s="447"/>
      <c r="BY11" s="452"/>
      <c r="BZ11" s="472"/>
      <c r="CA11" s="447"/>
      <c r="CB11" s="473"/>
      <c r="CC11" s="455"/>
      <c r="CD11" s="474"/>
      <c r="CE11" s="475"/>
      <c r="CF11" s="476"/>
      <c r="CG11" s="477"/>
      <c r="CH11" s="477"/>
      <c r="CI11" s="477"/>
      <c r="CJ11" s="477"/>
      <c r="CK11" s="478"/>
      <c r="CL11" s="475"/>
      <c r="CM11" s="447"/>
      <c r="CN11" s="463"/>
      <c r="CO11" s="479"/>
      <c r="CP11" s="480"/>
      <c r="CQ11" s="481"/>
      <c r="CR11" s="480"/>
      <c r="CS11" s="481"/>
      <c r="CT11" s="480"/>
      <c r="CU11" s="481"/>
      <c r="CV11" s="480"/>
      <c r="CW11" s="482"/>
      <c r="CX11" s="483"/>
      <c r="CY11" s="447"/>
      <c r="CZ11" s="484"/>
      <c r="DA11" s="485"/>
      <c r="DB11" s="447"/>
      <c r="DC11" s="484"/>
      <c r="DD11" s="485"/>
      <c r="DE11" s="447"/>
      <c r="DF11" s="484"/>
      <c r="DG11" s="485"/>
      <c r="DH11" s="447"/>
      <c r="DI11" s="484"/>
      <c r="DJ11" s="485"/>
      <c r="DK11" s="447"/>
      <c r="DL11" s="484"/>
      <c r="DM11" s="485"/>
      <c r="DN11" s="447"/>
      <c r="DO11" s="484"/>
      <c r="DP11" s="485"/>
      <c r="DQ11" s="447"/>
      <c r="DR11" s="484"/>
      <c r="DS11" s="485"/>
      <c r="DT11" s="447"/>
      <c r="DU11" s="484"/>
      <c r="DV11" s="485"/>
      <c r="DW11" s="447"/>
      <c r="DX11" s="484"/>
      <c r="DY11" s="485"/>
      <c r="DZ11" s="447"/>
      <c r="EA11" s="484"/>
      <c r="EB11" s="485"/>
      <c r="EC11" s="447"/>
      <c r="ED11" s="484"/>
      <c r="EE11" s="485"/>
      <c r="EF11" s="447"/>
      <c r="EG11" s="484"/>
      <c r="EH11" s="485"/>
      <c r="EI11" s="447"/>
      <c r="EJ11" s="482"/>
      <c r="EK11" s="483"/>
      <c r="EL11" s="447"/>
      <c r="EM11" s="484"/>
      <c r="EN11" s="485"/>
      <c r="EO11" s="447"/>
      <c r="EP11" s="484"/>
      <c r="EQ11" s="485"/>
      <c r="ER11" s="447"/>
      <c r="ES11" s="484"/>
      <c r="ET11" s="485"/>
      <c r="EU11" s="447"/>
      <c r="EV11" s="484"/>
      <c r="EW11" s="485"/>
      <c r="EX11" s="486"/>
      <c r="EY11" s="454"/>
      <c r="EZ11" s="446"/>
      <c r="FA11" s="447"/>
      <c r="FB11" s="448"/>
      <c r="FC11" s="487"/>
      <c r="FD11" s="488"/>
      <c r="FE11" s="489"/>
      <c r="FF11" s="490"/>
      <c r="FG11" s="491"/>
      <c r="FH11" s="490"/>
      <c r="FI11" s="491"/>
      <c r="FJ11" s="492"/>
      <c r="FK11" s="454"/>
      <c r="FL11" s="453"/>
      <c r="FM11" s="493"/>
      <c r="FN11" s="494"/>
      <c r="FO11" s="489"/>
      <c r="FP11" s="490"/>
      <c r="FQ11" s="491"/>
      <c r="FR11" s="490"/>
      <c r="FS11" s="491"/>
      <c r="FT11" s="492"/>
      <c r="FU11" s="454"/>
      <c r="FV11" s="453"/>
      <c r="FW11" s="493"/>
      <c r="FX11" s="494"/>
      <c r="FY11" s="454"/>
      <c r="FZ11" s="484"/>
      <c r="GA11" s="485"/>
      <c r="GB11" s="60"/>
    </row>
    <row r="12" spans="1:189" s="43" customFormat="1" ht="15" customHeight="1" x14ac:dyDescent="0.15">
      <c r="B12" s="495"/>
      <c r="C12" s="496"/>
      <c r="D12" s="496"/>
      <c r="E12" s="497"/>
      <c r="F12" s="498"/>
      <c r="G12" s="499" t="s">
        <v>482</v>
      </c>
      <c r="H12" s="500"/>
      <c r="I12" s="501" t="s">
        <v>650</v>
      </c>
      <c r="J12" s="502" t="s">
        <v>651</v>
      </c>
      <c r="K12" s="503" t="s">
        <v>652</v>
      </c>
      <c r="L12" s="504" t="s">
        <v>653</v>
      </c>
      <c r="M12" s="503" t="s">
        <v>654</v>
      </c>
      <c r="N12" s="496" t="s">
        <v>655</v>
      </c>
      <c r="O12" s="501" t="s">
        <v>490</v>
      </c>
      <c r="P12" s="496" t="s">
        <v>491</v>
      </c>
      <c r="Q12" s="505" t="s">
        <v>492</v>
      </c>
      <c r="R12" s="506" t="s">
        <v>493</v>
      </c>
      <c r="S12" s="506" t="s">
        <v>494</v>
      </c>
      <c r="T12" s="497" t="s">
        <v>495</v>
      </c>
      <c r="U12" s="699"/>
      <c r="V12" s="507"/>
      <c r="W12" s="508"/>
      <c r="X12" s="508"/>
      <c r="Y12" s="509"/>
      <c r="Z12" s="510" t="s">
        <v>500</v>
      </c>
      <c r="AA12" s="497"/>
      <c r="AB12" s="511"/>
      <c r="AC12" s="512" t="s">
        <v>656</v>
      </c>
      <c r="AD12" s="496" t="s">
        <v>657</v>
      </c>
      <c r="AE12" s="513" t="s">
        <v>658</v>
      </c>
      <c r="AF12" s="502" t="s">
        <v>659</v>
      </c>
      <c r="AG12" s="502" t="s">
        <v>660</v>
      </c>
      <c r="AH12" s="496" t="s">
        <v>661</v>
      </c>
      <c r="AI12" s="513" t="s">
        <v>662</v>
      </c>
      <c r="AJ12" s="496" t="s">
        <v>663</v>
      </c>
      <c r="AK12" s="510" t="s">
        <v>664</v>
      </c>
      <c r="AL12" s="509" t="s">
        <v>507</v>
      </c>
      <c r="AM12" s="509" t="s">
        <v>508</v>
      </c>
      <c r="AN12" s="514" t="s">
        <v>665</v>
      </c>
      <c r="AO12" s="515" t="s">
        <v>666</v>
      </c>
      <c r="AP12" s="505" t="s">
        <v>667</v>
      </c>
      <c r="AQ12" s="509" t="s">
        <v>668</v>
      </c>
      <c r="AR12" s="516"/>
      <c r="AS12" s="509" t="s">
        <v>669</v>
      </c>
      <c r="AT12" s="516"/>
      <c r="AU12" s="514" t="s">
        <v>670</v>
      </c>
      <c r="AV12" s="515" t="s">
        <v>671</v>
      </c>
      <c r="AW12" s="517"/>
      <c r="AX12" s="518"/>
      <c r="AY12" s="510" t="s">
        <v>672</v>
      </c>
      <c r="AZ12" s="509" t="s">
        <v>673</v>
      </c>
      <c r="BA12" s="509" t="s">
        <v>674</v>
      </c>
      <c r="BB12" s="514" t="s">
        <v>675</v>
      </c>
      <c r="BC12" s="519" t="s">
        <v>676</v>
      </c>
      <c r="BD12" s="505" t="s">
        <v>677</v>
      </c>
      <c r="BE12" s="509" t="s">
        <v>678</v>
      </c>
      <c r="BF12" s="516"/>
      <c r="BG12" s="509" t="s">
        <v>679</v>
      </c>
      <c r="BH12" s="516"/>
      <c r="BI12" s="514" t="s">
        <v>680</v>
      </c>
      <c r="BJ12" s="519" t="s">
        <v>681</v>
      </c>
      <c r="BK12" s="517"/>
      <c r="BL12" s="518"/>
      <c r="BM12" s="520"/>
      <c r="BN12" s="521"/>
      <c r="BO12" s="496"/>
      <c r="BP12" s="501"/>
      <c r="BQ12" s="521"/>
      <c r="BR12" s="496"/>
      <c r="BS12" s="501"/>
      <c r="BT12" s="521"/>
      <c r="BU12" s="496"/>
      <c r="BV12" s="501"/>
      <c r="BW12" s="521"/>
      <c r="BX12" s="496"/>
      <c r="BY12" s="501"/>
      <c r="BZ12" s="521"/>
      <c r="CA12" s="496"/>
      <c r="CB12" s="522"/>
      <c r="CC12" s="504"/>
      <c r="CD12" s="523"/>
      <c r="CE12" s="524"/>
      <c r="CF12" s="525"/>
      <c r="CG12" s="526"/>
      <c r="CH12" s="526"/>
      <c r="CI12" s="526"/>
      <c r="CJ12" s="526"/>
      <c r="CK12" s="527"/>
      <c r="CL12" s="524"/>
      <c r="CM12" s="496"/>
      <c r="CN12" s="512"/>
      <c r="CO12" s="528"/>
      <c r="CP12" s="529"/>
      <c r="CQ12" s="530"/>
      <c r="CR12" s="529"/>
      <c r="CS12" s="530"/>
      <c r="CT12" s="529"/>
      <c r="CU12" s="530"/>
      <c r="CV12" s="529"/>
      <c r="CW12" s="531"/>
      <c r="CX12" s="532"/>
      <c r="CY12" s="496"/>
      <c r="CZ12" s="533"/>
      <c r="DA12" s="534"/>
      <c r="DB12" s="496"/>
      <c r="DC12" s="533"/>
      <c r="DD12" s="534"/>
      <c r="DE12" s="496"/>
      <c r="DF12" s="533"/>
      <c r="DG12" s="534"/>
      <c r="DH12" s="496"/>
      <c r="DI12" s="533"/>
      <c r="DJ12" s="534"/>
      <c r="DK12" s="496"/>
      <c r="DL12" s="533"/>
      <c r="DM12" s="534"/>
      <c r="DN12" s="496"/>
      <c r="DO12" s="533"/>
      <c r="DP12" s="534"/>
      <c r="DQ12" s="496"/>
      <c r="DR12" s="533"/>
      <c r="DS12" s="534"/>
      <c r="DT12" s="496"/>
      <c r="DU12" s="533"/>
      <c r="DV12" s="534"/>
      <c r="DW12" s="496"/>
      <c r="DX12" s="533"/>
      <c r="DY12" s="534"/>
      <c r="DZ12" s="496"/>
      <c r="EA12" s="533"/>
      <c r="EB12" s="534"/>
      <c r="EC12" s="496"/>
      <c r="ED12" s="533"/>
      <c r="EE12" s="534"/>
      <c r="EF12" s="496"/>
      <c r="EG12" s="533"/>
      <c r="EH12" s="534"/>
      <c r="EI12" s="496"/>
      <c r="EJ12" s="531"/>
      <c r="EK12" s="532"/>
      <c r="EL12" s="496"/>
      <c r="EM12" s="533"/>
      <c r="EN12" s="534"/>
      <c r="EO12" s="496"/>
      <c r="EP12" s="533"/>
      <c r="EQ12" s="534"/>
      <c r="ER12" s="496"/>
      <c r="ES12" s="533"/>
      <c r="ET12" s="534"/>
      <c r="EU12" s="496"/>
      <c r="EV12" s="533"/>
      <c r="EW12" s="534"/>
      <c r="EX12" s="535"/>
      <c r="EY12" s="503"/>
      <c r="EZ12" s="495"/>
      <c r="FA12" s="496"/>
      <c r="FB12" s="497"/>
      <c r="FC12" s="536"/>
      <c r="FD12" s="537"/>
      <c r="FE12" s="538"/>
      <c r="FF12" s="539"/>
      <c r="FG12" s="540"/>
      <c r="FH12" s="539"/>
      <c r="FI12" s="540"/>
      <c r="FJ12" s="541"/>
      <c r="FK12" s="503"/>
      <c r="FL12" s="502"/>
      <c r="FM12" s="542"/>
      <c r="FN12" s="543"/>
      <c r="FO12" s="538"/>
      <c r="FP12" s="539"/>
      <c r="FQ12" s="540"/>
      <c r="FR12" s="539"/>
      <c r="FS12" s="540"/>
      <c r="FT12" s="541"/>
      <c r="FU12" s="503"/>
      <c r="FV12" s="502"/>
      <c r="FW12" s="542"/>
      <c r="FX12" s="543"/>
      <c r="FY12" s="503"/>
      <c r="FZ12" s="498"/>
      <c r="GA12" s="520"/>
      <c r="GB12" s="60"/>
    </row>
    <row r="13" spans="1:189" s="544" customFormat="1" ht="15" customHeight="1" x14ac:dyDescent="0.15">
      <c r="B13" s="545" t="s">
        <v>408</v>
      </c>
      <c r="C13" s="546" t="s">
        <v>409</v>
      </c>
      <c r="D13" s="547" t="s">
        <v>410</v>
      </c>
      <c r="E13" s="548" t="s">
        <v>411</v>
      </c>
      <c r="F13" s="549" t="s">
        <v>412</v>
      </c>
      <c r="G13" s="550" t="s">
        <v>682</v>
      </c>
      <c r="H13" s="551" t="s">
        <v>414</v>
      </c>
      <c r="I13" s="552" t="s">
        <v>7</v>
      </c>
      <c r="J13" s="553" t="s">
        <v>415</v>
      </c>
      <c r="K13" s="554" t="s">
        <v>683</v>
      </c>
      <c r="L13" s="555" t="s">
        <v>417</v>
      </c>
      <c r="M13" s="554" t="s">
        <v>418</v>
      </c>
      <c r="N13" s="556" t="s">
        <v>419</v>
      </c>
      <c r="O13" s="557" t="s">
        <v>57</v>
      </c>
      <c r="P13" s="556" t="s">
        <v>65</v>
      </c>
      <c r="Q13" s="558" t="s">
        <v>420</v>
      </c>
      <c r="R13" s="559" t="s">
        <v>421</v>
      </c>
      <c r="S13" s="559" t="s">
        <v>422</v>
      </c>
      <c r="T13" s="560" t="s">
        <v>423</v>
      </c>
      <c r="U13" s="700"/>
      <c r="V13" s="561" t="s">
        <v>424</v>
      </c>
      <c r="W13" s="562" t="s">
        <v>425</v>
      </c>
      <c r="X13" s="562" t="s">
        <v>684</v>
      </c>
      <c r="Y13" s="563" t="s">
        <v>427</v>
      </c>
      <c r="Z13" s="555" t="s">
        <v>428</v>
      </c>
      <c r="AA13" s="551" t="s">
        <v>429</v>
      </c>
      <c r="AB13" s="564" t="s">
        <v>685</v>
      </c>
      <c r="AC13" s="555" t="s">
        <v>686</v>
      </c>
      <c r="AD13" s="551" t="s">
        <v>687</v>
      </c>
      <c r="AE13" s="565" t="s">
        <v>688</v>
      </c>
      <c r="AF13" s="553" t="s">
        <v>689</v>
      </c>
      <c r="AG13" s="553" t="s">
        <v>690</v>
      </c>
      <c r="AH13" s="551" t="s">
        <v>691</v>
      </c>
      <c r="AI13" s="565" t="s">
        <v>692</v>
      </c>
      <c r="AJ13" s="551" t="s">
        <v>693</v>
      </c>
      <c r="AK13" s="555" t="s">
        <v>219</v>
      </c>
      <c r="AL13" s="566" t="s">
        <v>694</v>
      </c>
      <c r="AM13" s="566" t="s">
        <v>695</v>
      </c>
      <c r="AN13" s="551" t="s">
        <v>696</v>
      </c>
      <c r="AO13" s="567" t="s">
        <v>697</v>
      </c>
      <c r="AP13" s="565" t="s">
        <v>375</v>
      </c>
      <c r="AQ13" s="551" t="s">
        <v>698</v>
      </c>
      <c r="AR13" s="567" t="s">
        <v>699</v>
      </c>
      <c r="AS13" s="551" t="s">
        <v>700</v>
      </c>
      <c r="AT13" s="567" t="s">
        <v>701</v>
      </c>
      <c r="AU13" s="551" t="s">
        <v>702</v>
      </c>
      <c r="AV13" s="568" t="s">
        <v>703</v>
      </c>
      <c r="AW13" s="568" t="s">
        <v>704</v>
      </c>
      <c r="AX13" s="569" t="s">
        <v>705</v>
      </c>
      <c r="AY13" s="555" t="s">
        <v>219</v>
      </c>
      <c r="AZ13" s="566" t="s">
        <v>694</v>
      </c>
      <c r="BA13" s="566" t="s">
        <v>695</v>
      </c>
      <c r="BB13" s="551" t="s">
        <v>696</v>
      </c>
      <c r="BC13" s="567" t="s">
        <v>697</v>
      </c>
      <c r="BD13" s="565" t="s">
        <v>375</v>
      </c>
      <c r="BE13" s="551" t="s">
        <v>698</v>
      </c>
      <c r="BF13" s="567" t="s">
        <v>699</v>
      </c>
      <c r="BG13" s="551" t="s">
        <v>700</v>
      </c>
      <c r="BH13" s="567" t="s">
        <v>701</v>
      </c>
      <c r="BI13" s="551" t="s">
        <v>702</v>
      </c>
      <c r="BJ13" s="568" t="s">
        <v>703</v>
      </c>
      <c r="BK13" s="568" t="s">
        <v>704</v>
      </c>
      <c r="BL13" s="569" t="s">
        <v>705</v>
      </c>
      <c r="BM13" s="555" t="s">
        <v>706</v>
      </c>
      <c r="BN13" s="562" t="s">
        <v>707</v>
      </c>
      <c r="BO13" s="551" t="s">
        <v>708</v>
      </c>
      <c r="BP13" s="552" t="s">
        <v>706</v>
      </c>
      <c r="BQ13" s="562" t="s">
        <v>707</v>
      </c>
      <c r="BR13" s="551" t="s">
        <v>708</v>
      </c>
      <c r="BS13" s="552" t="s">
        <v>706</v>
      </c>
      <c r="BT13" s="562" t="s">
        <v>707</v>
      </c>
      <c r="BU13" s="551" t="s">
        <v>708</v>
      </c>
      <c r="BV13" s="552" t="s">
        <v>706</v>
      </c>
      <c r="BW13" s="562" t="s">
        <v>707</v>
      </c>
      <c r="BX13" s="551" t="s">
        <v>708</v>
      </c>
      <c r="BY13" s="552" t="s">
        <v>706</v>
      </c>
      <c r="BZ13" s="562" t="s">
        <v>707</v>
      </c>
      <c r="CA13" s="551" t="s">
        <v>708</v>
      </c>
      <c r="CB13" s="570" t="s">
        <v>709</v>
      </c>
      <c r="CC13" s="571" t="s">
        <v>710</v>
      </c>
      <c r="CD13" s="572" t="s">
        <v>711</v>
      </c>
      <c r="CE13" s="573" t="s">
        <v>712</v>
      </c>
      <c r="CF13" s="574" t="s">
        <v>451</v>
      </c>
      <c r="CG13" s="575" t="s">
        <v>452</v>
      </c>
      <c r="CH13" s="575" t="s">
        <v>713</v>
      </c>
      <c r="CI13" s="575" t="s">
        <v>454</v>
      </c>
      <c r="CJ13" s="575" t="s">
        <v>455</v>
      </c>
      <c r="CK13" s="576" t="s">
        <v>456</v>
      </c>
      <c r="CL13" s="573" t="s">
        <v>714</v>
      </c>
      <c r="CM13" s="577" t="s">
        <v>715</v>
      </c>
      <c r="CN13" s="555" t="s">
        <v>716</v>
      </c>
      <c r="CO13" s="557" t="s">
        <v>717</v>
      </c>
      <c r="CP13" s="551" t="s">
        <v>718</v>
      </c>
      <c r="CQ13" s="552" t="s">
        <v>719</v>
      </c>
      <c r="CR13" s="551" t="s">
        <v>717</v>
      </c>
      <c r="CS13" s="552" t="s">
        <v>718</v>
      </c>
      <c r="CT13" s="551" t="s">
        <v>719</v>
      </c>
      <c r="CU13" s="552" t="s">
        <v>720</v>
      </c>
      <c r="CV13" s="551" t="s">
        <v>721</v>
      </c>
      <c r="CW13" s="578" t="s">
        <v>722</v>
      </c>
      <c r="CX13" s="579" t="s">
        <v>723</v>
      </c>
      <c r="CY13" s="580" t="s">
        <v>273</v>
      </c>
      <c r="CZ13" s="581" t="s">
        <v>722</v>
      </c>
      <c r="DA13" s="582" t="s">
        <v>723</v>
      </c>
      <c r="DB13" s="580" t="s">
        <v>273</v>
      </c>
      <c r="DC13" s="581" t="s">
        <v>722</v>
      </c>
      <c r="DD13" s="582" t="s">
        <v>723</v>
      </c>
      <c r="DE13" s="580" t="s">
        <v>273</v>
      </c>
      <c r="DF13" s="581" t="s">
        <v>722</v>
      </c>
      <c r="DG13" s="582" t="s">
        <v>723</v>
      </c>
      <c r="DH13" s="580" t="s">
        <v>273</v>
      </c>
      <c r="DI13" s="581" t="s">
        <v>722</v>
      </c>
      <c r="DJ13" s="582" t="s">
        <v>723</v>
      </c>
      <c r="DK13" s="580" t="s">
        <v>273</v>
      </c>
      <c r="DL13" s="581" t="s">
        <v>722</v>
      </c>
      <c r="DM13" s="582" t="s">
        <v>723</v>
      </c>
      <c r="DN13" s="580" t="s">
        <v>273</v>
      </c>
      <c r="DO13" s="581" t="s">
        <v>722</v>
      </c>
      <c r="DP13" s="582" t="s">
        <v>723</v>
      </c>
      <c r="DQ13" s="580" t="s">
        <v>273</v>
      </c>
      <c r="DR13" s="581" t="s">
        <v>722</v>
      </c>
      <c r="DS13" s="582" t="s">
        <v>723</v>
      </c>
      <c r="DT13" s="580" t="s">
        <v>273</v>
      </c>
      <c r="DU13" s="581" t="s">
        <v>722</v>
      </c>
      <c r="DV13" s="582" t="s">
        <v>723</v>
      </c>
      <c r="DW13" s="580" t="s">
        <v>273</v>
      </c>
      <c r="DX13" s="581" t="s">
        <v>722</v>
      </c>
      <c r="DY13" s="582" t="s">
        <v>723</v>
      </c>
      <c r="DZ13" s="580" t="s">
        <v>273</v>
      </c>
      <c r="EA13" s="581" t="s">
        <v>722</v>
      </c>
      <c r="EB13" s="582" t="s">
        <v>723</v>
      </c>
      <c r="EC13" s="580" t="s">
        <v>273</v>
      </c>
      <c r="ED13" s="581" t="s">
        <v>722</v>
      </c>
      <c r="EE13" s="582" t="s">
        <v>723</v>
      </c>
      <c r="EF13" s="580" t="s">
        <v>273</v>
      </c>
      <c r="EG13" s="581" t="s">
        <v>722</v>
      </c>
      <c r="EH13" s="582" t="s">
        <v>723</v>
      </c>
      <c r="EI13" s="580" t="s">
        <v>273</v>
      </c>
      <c r="EJ13" s="578" t="s">
        <v>722</v>
      </c>
      <c r="EK13" s="579" t="s">
        <v>723</v>
      </c>
      <c r="EL13" s="580" t="s">
        <v>273</v>
      </c>
      <c r="EM13" s="581" t="s">
        <v>722</v>
      </c>
      <c r="EN13" s="582" t="s">
        <v>723</v>
      </c>
      <c r="EO13" s="580" t="s">
        <v>273</v>
      </c>
      <c r="EP13" s="581" t="s">
        <v>722</v>
      </c>
      <c r="EQ13" s="582" t="s">
        <v>723</v>
      </c>
      <c r="ER13" s="580" t="s">
        <v>273</v>
      </c>
      <c r="ES13" s="581" t="s">
        <v>722</v>
      </c>
      <c r="ET13" s="582" t="s">
        <v>723</v>
      </c>
      <c r="EU13" s="580" t="s">
        <v>273</v>
      </c>
      <c r="EV13" s="581" t="s">
        <v>722</v>
      </c>
      <c r="EW13" s="582" t="s">
        <v>723</v>
      </c>
      <c r="EX13" s="583" t="s">
        <v>273</v>
      </c>
      <c r="EZ13" s="545" t="s">
        <v>408</v>
      </c>
      <c r="FA13" s="546" t="s">
        <v>409</v>
      </c>
      <c r="FB13" s="548" t="s">
        <v>724</v>
      </c>
      <c r="FC13" s="584" t="s">
        <v>725</v>
      </c>
      <c r="FD13" s="568" t="s">
        <v>726</v>
      </c>
      <c r="FE13" s="585" t="s">
        <v>463</v>
      </c>
      <c r="FF13" s="586" t="s">
        <v>464</v>
      </c>
      <c r="FG13" s="587" t="s">
        <v>463</v>
      </c>
      <c r="FH13" s="586" t="s">
        <v>465</v>
      </c>
      <c r="FI13" s="587" t="s">
        <v>463</v>
      </c>
      <c r="FJ13" s="588" t="s">
        <v>466</v>
      </c>
      <c r="FK13" s="589" t="s">
        <v>463</v>
      </c>
      <c r="FL13" s="590" t="s">
        <v>467</v>
      </c>
      <c r="FM13" s="591" t="s">
        <v>727</v>
      </c>
      <c r="FN13" s="592" t="s">
        <v>469</v>
      </c>
      <c r="FO13" s="585" t="s">
        <v>463</v>
      </c>
      <c r="FP13" s="586" t="s">
        <v>464</v>
      </c>
      <c r="FQ13" s="587" t="s">
        <v>463</v>
      </c>
      <c r="FR13" s="586" t="s">
        <v>465</v>
      </c>
      <c r="FS13" s="587" t="s">
        <v>463</v>
      </c>
      <c r="FT13" s="588" t="s">
        <v>466</v>
      </c>
      <c r="FU13" s="589" t="s">
        <v>463</v>
      </c>
      <c r="FV13" s="590" t="s">
        <v>467</v>
      </c>
      <c r="FW13" s="591" t="s">
        <v>727</v>
      </c>
      <c r="FX13" s="592" t="s">
        <v>469</v>
      </c>
      <c r="FY13" s="593" t="s">
        <v>728</v>
      </c>
      <c r="FZ13" s="585" t="s">
        <v>729</v>
      </c>
      <c r="GA13" s="594" t="s">
        <v>730</v>
      </c>
      <c r="GB13" s="60"/>
    </row>
    <row r="14" spans="1:189" s="751" customFormat="1" ht="18.75" customHeight="1" x14ac:dyDescent="0.15">
      <c r="B14" s="704" t="s">
        <v>799</v>
      </c>
      <c r="C14" s="705" t="s">
        <v>800</v>
      </c>
      <c r="D14" s="706">
        <v>2023</v>
      </c>
      <c r="E14" s="707" t="s">
        <v>801</v>
      </c>
      <c r="F14" s="708">
        <v>1075114</v>
      </c>
      <c r="G14" s="709">
        <v>1075114</v>
      </c>
      <c r="H14" s="710">
        <v>45130</v>
      </c>
      <c r="I14" s="711" t="s">
        <v>802</v>
      </c>
      <c r="J14" s="712" t="s">
        <v>800</v>
      </c>
      <c r="K14" s="713" t="s">
        <v>803</v>
      </c>
      <c r="L14" s="705" t="s">
        <v>800</v>
      </c>
      <c r="M14" s="713" t="s">
        <v>804</v>
      </c>
      <c r="N14" s="714" t="s">
        <v>802</v>
      </c>
      <c r="O14" s="711" t="s">
        <v>114</v>
      </c>
      <c r="P14" s="714" t="s">
        <v>115</v>
      </c>
      <c r="Q14" s="715"/>
      <c r="R14" s="716"/>
      <c r="S14" s="716"/>
      <c r="T14" s="717" t="s">
        <v>805</v>
      </c>
      <c r="U14" s="718"/>
      <c r="V14" s="719">
        <v>1452.0498</v>
      </c>
      <c r="W14" s="720">
        <v>10</v>
      </c>
      <c r="X14" s="720">
        <v>0</v>
      </c>
      <c r="Y14" s="721"/>
      <c r="Z14" s="706">
        <v>2023</v>
      </c>
      <c r="AA14" s="722">
        <v>2025</v>
      </c>
      <c r="AB14" s="723" t="s">
        <v>806</v>
      </c>
      <c r="AC14" s="724"/>
      <c r="AD14" s="714"/>
      <c r="AE14" s="725" t="s">
        <v>734</v>
      </c>
      <c r="AF14" s="712" t="s">
        <v>807</v>
      </c>
      <c r="AG14" s="712" t="s">
        <v>802</v>
      </c>
      <c r="AH14" s="714" t="s">
        <v>808</v>
      </c>
      <c r="AI14" s="725"/>
      <c r="AJ14" s="714"/>
      <c r="AK14" s="726">
        <v>2022</v>
      </c>
      <c r="AL14" s="720">
        <v>2978</v>
      </c>
      <c r="AM14" s="720">
        <v>2974</v>
      </c>
      <c r="AN14" s="727">
        <v>5.3634367779036491</v>
      </c>
      <c r="AO14" s="728" t="s">
        <v>809</v>
      </c>
      <c r="AP14" s="729">
        <v>2025</v>
      </c>
      <c r="AQ14" s="721">
        <v>2867</v>
      </c>
      <c r="AR14" s="730">
        <v>3.72</v>
      </c>
      <c r="AS14" s="721">
        <v>2864</v>
      </c>
      <c r="AT14" s="730">
        <v>3.69</v>
      </c>
      <c r="AU14" s="731">
        <v>5.09</v>
      </c>
      <c r="AV14" s="728" t="s">
        <v>809</v>
      </c>
      <c r="AW14" s="732">
        <v>5.09</v>
      </c>
      <c r="AX14" s="733" t="s">
        <v>810</v>
      </c>
      <c r="AY14" s="726"/>
      <c r="AZ14" s="720"/>
      <c r="BA14" s="720"/>
      <c r="BB14" s="727"/>
      <c r="BC14" s="734"/>
      <c r="BD14" s="729"/>
      <c r="BE14" s="721"/>
      <c r="BF14" s="730"/>
      <c r="BG14" s="721"/>
      <c r="BH14" s="730"/>
      <c r="BI14" s="731"/>
      <c r="BJ14" s="734"/>
      <c r="BK14" s="732"/>
      <c r="BL14" s="733"/>
      <c r="BM14" s="711"/>
      <c r="BN14" s="735"/>
      <c r="BO14" s="714"/>
      <c r="BP14" s="711"/>
      <c r="BQ14" s="735"/>
      <c r="BR14" s="714"/>
      <c r="BS14" s="711"/>
      <c r="BT14" s="735"/>
      <c r="BU14" s="714"/>
      <c r="BV14" s="711"/>
      <c r="BW14" s="735"/>
      <c r="BX14" s="714"/>
      <c r="BY14" s="711"/>
      <c r="BZ14" s="735"/>
      <c r="CA14" s="714"/>
      <c r="CB14" s="736"/>
      <c r="CC14" s="705" t="s">
        <v>748</v>
      </c>
      <c r="CD14" s="737" t="s">
        <v>811</v>
      </c>
      <c r="CE14" s="738" t="s">
        <v>736</v>
      </c>
      <c r="CF14" s="739"/>
      <c r="CG14" s="740"/>
      <c r="CH14" s="740"/>
      <c r="CI14" s="740"/>
      <c r="CJ14" s="740"/>
      <c r="CK14" s="741"/>
      <c r="CL14" s="738" t="s">
        <v>748</v>
      </c>
      <c r="CM14" s="714" t="s">
        <v>812</v>
      </c>
      <c r="CN14" s="724" t="s">
        <v>736</v>
      </c>
      <c r="CO14" s="742"/>
      <c r="CP14" s="743">
        <v>0</v>
      </c>
      <c r="CQ14" s="744"/>
      <c r="CR14" s="743">
        <v>0</v>
      </c>
      <c r="CS14" s="744"/>
      <c r="CT14" s="743">
        <v>0</v>
      </c>
      <c r="CU14" s="744"/>
      <c r="CV14" s="743">
        <v>0</v>
      </c>
      <c r="CW14" s="745" t="s">
        <v>737</v>
      </c>
      <c r="CX14" s="746" t="s">
        <v>740</v>
      </c>
      <c r="CY14" s="747"/>
      <c r="CZ14" s="748" t="s">
        <v>739</v>
      </c>
      <c r="DA14" s="749" t="s">
        <v>740</v>
      </c>
      <c r="DB14" s="747"/>
      <c r="DC14" s="748" t="s">
        <v>739</v>
      </c>
      <c r="DD14" s="749" t="s">
        <v>740</v>
      </c>
      <c r="DE14" s="747"/>
      <c r="DF14" s="748" t="s">
        <v>739</v>
      </c>
      <c r="DG14" s="749" t="s">
        <v>740</v>
      </c>
      <c r="DH14" s="747"/>
      <c r="DI14" s="748" t="s">
        <v>739</v>
      </c>
      <c r="DJ14" s="749" t="s">
        <v>740</v>
      </c>
      <c r="DK14" s="747"/>
      <c r="DL14" s="748" t="s">
        <v>739</v>
      </c>
      <c r="DM14" s="749" t="s">
        <v>740</v>
      </c>
      <c r="DN14" s="747"/>
      <c r="DO14" s="748" t="s">
        <v>741</v>
      </c>
      <c r="DP14" s="749" t="s">
        <v>741</v>
      </c>
      <c r="DQ14" s="747"/>
      <c r="DR14" s="748" t="s">
        <v>739</v>
      </c>
      <c r="DS14" s="749" t="s">
        <v>740</v>
      </c>
      <c r="DT14" s="747"/>
      <c r="DU14" s="748" t="s">
        <v>739</v>
      </c>
      <c r="DV14" s="749" t="s">
        <v>740</v>
      </c>
      <c r="DW14" s="747"/>
      <c r="DX14" s="748" t="s">
        <v>741</v>
      </c>
      <c r="DY14" s="749" t="s">
        <v>741</v>
      </c>
      <c r="DZ14" s="747"/>
      <c r="EA14" s="748" t="s">
        <v>741</v>
      </c>
      <c r="EB14" s="749" t="s">
        <v>741</v>
      </c>
      <c r="EC14" s="747"/>
      <c r="ED14" s="748" t="s">
        <v>739</v>
      </c>
      <c r="EE14" s="749" t="s">
        <v>740</v>
      </c>
      <c r="EF14" s="747"/>
      <c r="EG14" s="748" t="s">
        <v>739</v>
      </c>
      <c r="EH14" s="749" t="s">
        <v>740</v>
      </c>
      <c r="EI14" s="747"/>
      <c r="EJ14" s="745"/>
      <c r="EK14" s="746"/>
      <c r="EL14" s="747"/>
      <c r="EM14" s="748"/>
      <c r="EN14" s="749"/>
      <c r="EO14" s="747"/>
      <c r="EP14" s="748"/>
      <c r="EQ14" s="749"/>
      <c r="ER14" s="747"/>
      <c r="ES14" s="748"/>
      <c r="ET14" s="749"/>
      <c r="EU14" s="747"/>
      <c r="EV14" s="748"/>
      <c r="EW14" s="749"/>
      <c r="EX14" s="750"/>
      <c r="EZ14" s="752" t="s">
        <v>799</v>
      </c>
      <c r="FA14" s="714" t="s">
        <v>800</v>
      </c>
      <c r="FB14" s="722" t="s">
        <v>813</v>
      </c>
      <c r="FC14" s="753" t="s">
        <v>733</v>
      </c>
      <c r="FD14" s="754" t="s">
        <v>733</v>
      </c>
      <c r="FE14" s="755" t="s">
        <v>749</v>
      </c>
      <c r="FF14" s="756">
        <v>3.72</v>
      </c>
      <c r="FG14" s="757" t="s">
        <v>749</v>
      </c>
      <c r="FH14" s="756">
        <v>3.69</v>
      </c>
      <c r="FI14" s="758" t="s">
        <v>749</v>
      </c>
      <c r="FJ14" s="759">
        <v>5.09</v>
      </c>
      <c r="FK14" s="760" t="s">
        <v>749</v>
      </c>
      <c r="FL14" s="761">
        <v>100</v>
      </c>
      <c r="FM14" s="762">
        <v>20</v>
      </c>
      <c r="FN14" s="763">
        <v>20</v>
      </c>
      <c r="FO14" s="755" t="s">
        <v>733</v>
      </c>
      <c r="FP14" s="756">
        <v>0</v>
      </c>
      <c r="FQ14" s="757" t="s">
        <v>733</v>
      </c>
      <c r="FR14" s="756">
        <v>0</v>
      </c>
      <c r="FS14" s="758" t="s">
        <v>733</v>
      </c>
      <c r="FT14" s="759">
        <v>0</v>
      </c>
      <c r="FU14" s="760" t="s">
        <v>733</v>
      </c>
      <c r="FV14" s="761" t="s">
        <v>733</v>
      </c>
      <c r="FW14" s="762" t="s">
        <v>733</v>
      </c>
      <c r="FX14" s="763" t="s">
        <v>733</v>
      </c>
      <c r="FZ14" s="764" t="s">
        <v>750</v>
      </c>
      <c r="GA14" s="765" t="s">
        <v>745</v>
      </c>
      <c r="GB14" s="693"/>
      <c r="GD14" s="766"/>
      <c r="GE14" s="766"/>
    </row>
    <row r="15" spans="1:189" s="751" customFormat="1" ht="18.75" customHeight="1" x14ac:dyDescent="0.15">
      <c r="B15" s="704" t="s">
        <v>814</v>
      </c>
      <c r="C15" s="705" t="s">
        <v>815</v>
      </c>
      <c r="D15" s="706">
        <v>2023</v>
      </c>
      <c r="E15" s="707" t="s">
        <v>746</v>
      </c>
      <c r="F15" s="708">
        <v>1017228</v>
      </c>
      <c r="G15" s="709">
        <v>1017228</v>
      </c>
      <c r="H15" s="710">
        <v>45119</v>
      </c>
      <c r="I15" s="711" t="s">
        <v>816</v>
      </c>
      <c r="J15" s="712" t="s">
        <v>815</v>
      </c>
      <c r="K15" s="713" t="s">
        <v>817</v>
      </c>
      <c r="L15" s="705" t="s">
        <v>815</v>
      </c>
      <c r="M15" s="713" t="s">
        <v>818</v>
      </c>
      <c r="N15" s="714" t="s">
        <v>819</v>
      </c>
      <c r="O15" s="711" t="s">
        <v>25</v>
      </c>
      <c r="P15" s="714" t="s">
        <v>34</v>
      </c>
      <c r="Q15" s="715" t="s">
        <v>747</v>
      </c>
      <c r="R15" s="716"/>
      <c r="S15" s="716"/>
      <c r="T15" s="717"/>
      <c r="U15" s="718"/>
      <c r="V15" s="719">
        <v>1703.9867999999999</v>
      </c>
      <c r="W15" s="720">
        <v>1</v>
      </c>
      <c r="X15" s="720">
        <v>1</v>
      </c>
      <c r="Y15" s="721"/>
      <c r="Z15" s="706">
        <v>2023</v>
      </c>
      <c r="AA15" s="722">
        <v>2025</v>
      </c>
      <c r="AB15" s="723" t="s">
        <v>820</v>
      </c>
      <c r="AC15" s="724"/>
      <c r="AD15" s="714" t="s">
        <v>821</v>
      </c>
      <c r="AE15" s="725" t="s">
        <v>734</v>
      </c>
      <c r="AF15" s="712" t="s">
        <v>822</v>
      </c>
      <c r="AG15" s="712" t="s">
        <v>816</v>
      </c>
      <c r="AH15" s="714" t="s">
        <v>823</v>
      </c>
      <c r="AI15" s="725"/>
      <c r="AJ15" s="714"/>
      <c r="AK15" s="726">
        <v>2022</v>
      </c>
      <c r="AL15" s="720">
        <v>3311</v>
      </c>
      <c r="AM15" s="720">
        <v>1108</v>
      </c>
      <c r="AN15" s="727"/>
      <c r="AO15" s="728"/>
      <c r="AP15" s="729">
        <v>2025</v>
      </c>
      <c r="AQ15" s="721">
        <v>3278</v>
      </c>
      <c r="AR15" s="730">
        <v>0.99</v>
      </c>
      <c r="AS15" s="721">
        <v>1097</v>
      </c>
      <c r="AT15" s="730">
        <v>0.99</v>
      </c>
      <c r="AU15" s="731"/>
      <c r="AV15" s="728"/>
      <c r="AW15" s="732"/>
      <c r="AX15" s="733" t="s">
        <v>824</v>
      </c>
      <c r="AY15" s="726"/>
      <c r="AZ15" s="720"/>
      <c r="BA15" s="720"/>
      <c r="BB15" s="727"/>
      <c r="BC15" s="734"/>
      <c r="BD15" s="729"/>
      <c r="BE15" s="721"/>
      <c r="BF15" s="730"/>
      <c r="BG15" s="721"/>
      <c r="BH15" s="730"/>
      <c r="BI15" s="731"/>
      <c r="BJ15" s="734"/>
      <c r="BK15" s="732"/>
      <c r="BL15" s="733"/>
      <c r="BM15" s="711" t="s">
        <v>825</v>
      </c>
      <c r="BN15" s="735">
        <v>1899</v>
      </c>
      <c r="BO15" s="714" t="s">
        <v>762</v>
      </c>
      <c r="BP15" s="711"/>
      <c r="BQ15" s="735"/>
      <c r="BR15" s="714"/>
      <c r="BS15" s="711"/>
      <c r="BT15" s="735"/>
      <c r="BU15" s="714"/>
      <c r="BV15" s="711"/>
      <c r="BW15" s="735"/>
      <c r="BX15" s="714"/>
      <c r="BY15" s="711"/>
      <c r="BZ15" s="735"/>
      <c r="CA15" s="714"/>
      <c r="CB15" s="736">
        <v>1899</v>
      </c>
      <c r="CC15" s="705" t="s">
        <v>736</v>
      </c>
      <c r="CD15" s="737"/>
      <c r="CE15" s="738" t="s">
        <v>736</v>
      </c>
      <c r="CF15" s="739"/>
      <c r="CG15" s="740"/>
      <c r="CH15" s="740"/>
      <c r="CI15" s="740"/>
      <c r="CJ15" s="740"/>
      <c r="CK15" s="741"/>
      <c r="CL15" s="738" t="s">
        <v>748</v>
      </c>
      <c r="CM15" s="714" t="s">
        <v>826</v>
      </c>
      <c r="CN15" s="724" t="s">
        <v>736</v>
      </c>
      <c r="CO15" s="742"/>
      <c r="CP15" s="743">
        <v>0</v>
      </c>
      <c r="CQ15" s="744"/>
      <c r="CR15" s="743">
        <v>0</v>
      </c>
      <c r="CS15" s="744"/>
      <c r="CT15" s="743">
        <v>0</v>
      </c>
      <c r="CU15" s="744"/>
      <c r="CV15" s="743">
        <v>0</v>
      </c>
      <c r="CW15" s="745" t="s">
        <v>737</v>
      </c>
      <c r="CX15" s="746" t="s">
        <v>740</v>
      </c>
      <c r="CY15" s="747"/>
      <c r="CZ15" s="748" t="s">
        <v>738</v>
      </c>
      <c r="DA15" s="749" t="s">
        <v>738</v>
      </c>
      <c r="DB15" s="747"/>
      <c r="DC15" s="748" t="s">
        <v>738</v>
      </c>
      <c r="DD15" s="749" t="s">
        <v>738</v>
      </c>
      <c r="DE15" s="747"/>
      <c r="DF15" s="748" t="s">
        <v>742</v>
      </c>
      <c r="DG15" s="749" t="s">
        <v>742</v>
      </c>
      <c r="DH15" s="747"/>
      <c r="DI15" s="748" t="s">
        <v>739</v>
      </c>
      <c r="DJ15" s="749" t="s">
        <v>740</v>
      </c>
      <c r="DK15" s="747"/>
      <c r="DL15" s="748" t="s">
        <v>739</v>
      </c>
      <c r="DM15" s="749" t="s">
        <v>740</v>
      </c>
      <c r="DN15" s="747"/>
      <c r="DO15" s="748" t="s">
        <v>741</v>
      </c>
      <c r="DP15" s="749" t="s">
        <v>741</v>
      </c>
      <c r="DQ15" s="747" t="s">
        <v>827</v>
      </c>
      <c r="DR15" s="748" t="s">
        <v>741</v>
      </c>
      <c r="DS15" s="749" t="s">
        <v>741</v>
      </c>
      <c r="DT15" s="747" t="s">
        <v>828</v>
      </c>
      <c r="DU15" s="748" t="s">
        <v>739</v>
      </c>
      <c r="DV15" s="749" t="s">
        <v>740</v>
      </c>
      <c r="DW15" s="747"/>
      <c r="DX15" s="748" t="s">
        <v>741</v>
      </c>
      <c r="DY15" s="749" t="s">
        <v>741</v>
      </c>
      <c r="DZ15" s="747" t="s">
        <v>829</v>
      </c>
      <c r="EA15" s="748" t="s">
        <v>741</v>
      </c>
      <c r="EB15" s="749" t="s">
        <v>741</v>
      </c>
      <c r="EC15" s="747" t="s">
        <v>829</v>
      </c>
      <c r="ED15" s="748" t="s">
        <v>741</v>
      </c>
      <c r="EE15" s="749" t="s">
        <v>741</v>
      </c>
      <c r="EF15" s="747" t="s">
        <v>829</v>
      </c>
      <c r="EG15" s="748" t="s">
        <v>738</v>
      </c>
      <c r="EH15" s="749" t="s">
        <v>738</v>
      </c>
      <c r="EI15" s="747"/>
      <c r="EJ15" s="745"/>
      <c r="EK15" s="746"/>
      <c r="EL15" s="747"/>
      <c r="EM15" s="748"/>
      <c r="EN15" s="749"/>
      <c r="EO15" s="747"/>
      <c r="EP15" s="748"/>
      <c r="EQ15" s="749"/>
      <c r="ER15" s="747"/>
      <c r="ES15" s="748"/>
      <c r="ET15" s="749"/>
      <c r="EU15" s="747"/>
      <c r="EV15" s="748"/>
      <c r="EW15" s="749"/>
      <c r="EX15" s="750"/>
      <c r="EZ15" s="752" t="s">
        <v>814</v>
      </c>
      <c r="FA15" s="714" t="s">
        <v>815</v>
      </c>
      <c r="FB15" s="722" t="s">
        <v>746</v>
      </c>
      <c r="FC15" s="753" t="s">
        <v>733</v>
      </c>
      <c r="FD15" s="754" t="s">
        <v>733</v>
      </c>
      <c r="FE15" s="755" t="s">
        <v>749</v>
      </c>
      <c r="FF15" s="756">
        <v>0.99</v>
      </c>
      <c r="FG15" s="757" t="s">
        <v>749</v>
      </c>
      <c r="FH15" s="756">
        <v>0.99</v>
      </c>
      <c r="FI15" s="758" t="s">
        <v>743</v>
      </c>
      <c r="FJ15" s="759">
        <v>0</v>
      </c>
      <c r="FK15" s="760" t="s">
        <v>743</v>
      </c>
      <c r="FL15" s="761">
        <v>87.5</v>
      </c>
      <c r="FM15" s="762">
        <v>14</v>
      </c>
      <c r="FN15" s="763">
        <v>16</v>
      </c>
      <c r="FO15" s="755" t="s">
        <v>733</v>
      </c>
      <c r="FP15" s="756">
        <v>0</v>
      </c>
      <c r="FQ15" s="757" t="s">
        <v>733</v>
      </c>
      <c r="FR15" s="756">
        <v>0</v>
      </c>
      <c r="FS15" s="758" t="s">
        <v>733</v>
      </c>
      <c r="FT15" s="759">
        <v>0</v>
      </c>
      <c r="FU15" s="760" t="s">
        <v>733</v>
      </c>
      <c r="FV15" s="761" t="s">
        <v>733</v>
      </c>
      <c r="FW15" s="762" t="s">
        <v>733</v>
      </c>
      <c r="FX15" s="763" t="s">
        <v>733</v>
      </c>
      <c r="FZ15" s="764" t="s">
        <v>750</v>
      </c>
      <c r="GA15" s="765" t="s">
        <v>745</v>
      </c>
      <c r="GB15" s="693"/>
      <c r="GD15" s="766"/>
      <c r="GE15" s="766"/>
    </row>
    <row r="16" spans="1:189" s="751" customFormat="1" ht="18.75" customHeight="1" x14ac:dyDescent="0.15">
      <c r="B16" s="704" t="s">
        <v>830</v>
      </c>
      <c r="C16" s="705" t="s">
        <v>831</v>
      </c>
      <c r="D16" s="706">
        <v>2023</v>
      </c>
      <c r="E16" s="707" t="s">
        <v>746</v>
      </c>
      <c r="F16" s="708">
        <v>1033315</v>
      </c>
      <c r="G16" s="709">
        <v>1033315</v>
      </c>
      <c r="H16" s="710">
        <v>45133</v>
      </c>
      <c r="I16" s="711" t="s">
        <v>832</v>
      </c>
      <c r="J16" s="712" t="s">
        <v>831</v>
      </c>
      <c r="K16" s="713" t="s">
        <v>833</v>
      </c>
      <c r="L16" s="705" t="s">
        <v>831</v>
      </c>
      <c r="M16" s="713" t="s">
        <v>833</v>
      </c>
      <c r="N16" s="714" t="s">
        <v>832</v>
      </c>
      <c r="O16" s="711" t="s">
        <v>51</v>
      </c>
      <c r="P16" s="714" t="s">
        <v>52</v>
      </c>
      <c r="Q16" s="715" t="s">
        <v>747</v>
      </c>
      <c r="R16" s="716"/>
      <c r="S16" s="716"/>
      <c r="T16" s="717"/>
      <c r="U16" s="718"/>
      <c r="V16" s="719">
        <v>1308603.219</v>
      </c>
      <c r="W16" s="720">
        <v>1</v>
      </c>
      <c r="X16" s="720">
        <v>1</v>
      </c>
      <c r="Y16" s="721"/>
      <c r="Z16" s="706">
        <v>2023</v>
      </c>
      <c r="AA16" s="722">
        <v>2025</v>
      </c>
      <c r="AB16" s="723" t="s">
        <v>834</v>
      </c>
      <c r="AC16" s="724"/>
      <c r="AD16" s="714"/>
      <c r="AE16" s="725" t="s">
        <v>734</v>
      </c>
      <c r="AF16" s="712" t="s">
        <v>831</v>
      </c>
      <c r="AG16" s="712" t="s">
        <v>835</v>
      </c>
      <c r="AH16" s="714" t="s">
        <v>836</v>
      </c>
      <c r="AI16" s="725"/>
      <c r="AJ16" s="714"/>
      <c r="AK16" s="726">
        <v>2022</v>
      </c>
      <c r="AL16" s="720">
        <v>68976</v>
      </c>
      <c r="AM16" s="720">
        <v>68976</v>
      </c>
      <c r="AN16" s="727">
        <v>9.2956332800436332</v>
      </c>
      <c r="AO16" s="728" t="s">
        <v>837</v>
      </c>
      <c r="AP16" s="729">
        <v>2025</v>
      </c>
      <c r="AQ16" s="721">
        <v>69666</v>
      </c>
      <c r="AR16" s="730">
        <v>-1.01</v>
      </c>
      <c r="AS16" s="721">
        <v>69666</v>
      </c>
      <c r="AT16" s="730">
        <v>-1.01</v>
      </c>
      <c r="AU16" s="731">
        <v>9.39</v>
      </c>
      <c r="AV16" s="728" t="s">
        <v>837</v>
      </c>
      <c r="AW16" s="732">
        <v>-1.02</v>
      </c>
      <c r="AX16" s="733" t="s">
        <v>838</v>
      </c>
      <c r="AY16" s="726"/>
      <c r="AZ16" s="720"/>
      <c r="BA16" s="720"/>
      <c r="BB16" s="727"/>
      <c r="BC16" s="734"/>
      <c r="BD16" s="729"/>
      <c r="BE16" s="721"/>
      <c r="BF16" s="730"/>
      <c r="BG16" s="721"/>
      <c r="BH16" s="730"/>
      <c r="BI16" s="731"/>
      <c r="BJ16" s="734"/>
      <c r="BK16" s="732"/>
      <c r="BL16" s="733"/>
      <c r="BM16" s="711"/>
      <c r="BN16" s="735"/>
      <c r="BO16" s="714"/>
      <c r="BP16" s="711"/>
      <c r="BQ16" s="735"/>
      <c r="BR16" s="714"/>
      <c r="BS16" s="711"/>
      <c r="BT16" s="735"/>
      <c r="BU16" s="714"/>
      <c r="BV16" s="711"/>
      <c r="BW16" s="735"/>
      <c r="BX16" s="714"/>
      <c r="BY16" s="711"/>
      <c r="BZ16" s="735"/>
      <c r="CA16" s="714"/>
      <c r="CB16" s="736"/>
      <c r="CC16" s="705" t="s">
        <v>748</v>
      </c>
      <c r="CD16" s="737" t="s">
        <v>839</v>
      </c>
      <c r="CE16" s="738" t="s">
        <v>736</v>
      </c>
      <c r="CF16" s="739"/>
      <c r="CG16" s="740"/>
      <c r="CH16" s="740"/>
      <c r="CI16" s="740"/>
      <c r="CJ16" s="740"/>
      <c r="CK16" s="741"/>
      <c r="CL16" s="738" t="s">
        <v>736</v>
      </c>
      <c r="CM16" s="714"/>
      <c r="CN16" s="724" t="s">
        <v>736</v>
      </c>
      <c r="CO16" s="742"/>
      <c r="CP16" s="743">
        <v>0</v>
      </c>
      <c r="CQ16" s="744"/>
      <c r="CR16" s="743">
        <v>0</v>
      </c>
      <c r="CS16" s="744"/>
      <c r="CT16" s="743">
        <v>0</v>
      </c>
      <c r="CU16" s="744"/>
      <c r="CV16" s="743">
        <v>0</v>
      </c>
      <c r="CW16" s="745" t="s">
        <v>737</v>
      </c>
      <c r="CX16" s="746" t="s">
        <v>740</v>
      </c>
      <c r="CY16" s="747"/>
      <c r="CZ16" s="748" t="s">
        <v>739</v>
      </c>
      <c r="DA16" s="749" t="s">
        <v>740</v>
      </c>
      <c r="DB16" s="747"/>
      <c r="DC16" s="748" t="s">
        <v>739</v>
      </c>
      <c r="DD16" s="749" t="s">
        <v>740</v>
      </c>
      <c r="DE16" s="747"/>
      <c r="DF16" s="748" t="s">
        <v>739</v>
      </c>
      <c r="DG16" s="749" t="s">
        <v>740</v>
      </c>
      <c r="DH16" s="747"/>
      <c r="DI16" s="748" t="s">
        <v>739</v>
      </c>
      <c r="DJ16" s="749" t="s">
        <v>740</v>
      </c>
      <c r="DK16" s="747"/>
      <c r="DL16" s="748" t="s">
        <v>739</v>
      </c>
      <c r="DM16" s="749" t="s">
        <v>740</v>
      </c>
      <c r="DN16" s="747"/>
      <c r="DO16" s="748" t="s">
        <v>741</v>
      </c>
      <c r="DP16" s="749" t="s">
        <v>741</v>
      </c>
      <c r="DQ16" s="747"/>
      <c r="DR16" s="748" t="s">
        <v>739</v>
      </c>
      <c r="DS16" s="749" t="s">
        <v>740</v>
      </c>
      <c r="DT16" s="747"/>
      <c r="DU16" s="748" t="s">
        <v>739</v>
      </c>
      <c r="DV16" s="749" t="s">
        <v>740</v>
      </c>
      <c r="DW16" s="747"/>
      <c r="DX16" s="748" t="s">
        <v>739</v>
      </c>
      <c r="DY16" s="749" t="s">
        <v>740</v>
      </c>
      <c r="DZ16" s="747"/>
      <c r="EA16" s="748" t="s">
        <v>739</v>
      </c>
      <c r="EB16" s="749" t="s">
        <v>740</v>
      </c>
      <c r="EC16" s="747"/>
      <c r="ED16" s="748" t="s">
        <v>739</v>
      </c>
      <c r="EE16" s="749" t="s">
        <v>740</v>
      </c>
      <c r="EF16" s="747"/>
      <c r="EG16" s="748" t="s">
        <v>739</v>
      </c>
      <c r="EH16" s="749" t="s">
        <v>740</v>
      </c>
      <c r="EI16" s="747"/>
      <c r="EJ16" s="745"/>
      <c r="EK16" s="746"/>
      <c r="EL16" s="747"/>
      <c r="EM16" s="748"/>
      <c r="EN16" s="749"/>
      <c r="EO16" s="747"/>
      <c r="EP16" s="748"/>
      <c r="EQ16" s="749"/>
      <c r="ER16" s="747"/>
      <c r="ES16" s="748"/>
      <c r="ET16" s="749"/>
      <c r="EU16" s="747"/>
      <c r="EV16" s="748"/>
      <c r="EW16" s="749"/>
      <c r="EX16" s="750"/>
      <c r="EZ16" s="752" t="s">
        <v>830</v>
      </c>
      <c r="FA16" s="714" t="s">
        <v>831</v>
      </c>
      <c r="FB16" s="722" t="s">
        <v>746</v>
      </c>
      <c r="FC16" s="753" t="s">
        <v>733</v>
      </c>
      <c r="FD16" s="754" t="s">
        <v>733</v>
      </c>
      <c r="FE16" s="755" t="s">
        <v>743</v>
      </c>
      <c r="FF16" s="756">
        <v>-1.01</v>
      </c>
      <c r="FG16" s="757" t="s">
        <v>743</v>
      </c>
      <c r="FH16" s="756">
        <v>-1.01</v>
      </c>
      <c r="FI16" s="758" t="s">
        <v>743</v>
      </c>
      <c r="FJ16" s="759">
        <v>-1.02</v>
      </c>
      <c r="FK16" s="760" t="s">
        <v>749</v>
      </c>
      <c r="FL16" s="761">
        <v>100</v>
      </c>
      <c r="FM16" s="762">
        <v>24</v>
      </c>
      <c r="FN16" s="763">
        <v>24</v>
      </c>
      <c r="FO16" s="755" t="s">
        <v>733</v>
      </c>
      <c r="FP16" s="756">
        <v>0</v>
      </c>
      <c r="FQ16" s="757" t="s">
        <v>733</v>
      </c>
      <c r="FR16" s="756">
        <v>0</v>
      </c>
      <c r="FS16" s="758" t="s">
        <v>733</v>
      </c>
      <c r="FT16" s="759">
        <v>0</v>
      </c>
      <c r="FU16" s="760" t="s">
        <v>733</v>
      </c>
      <c r="FV16" s="761" t="s">
        <v>733</v>
      </c>
      <c r="FW16" s="762" t="s">
        <v>733</v>
      </c>
      <c r="FX16" s="763" t="s">
        <v>733</v>
      </c>
      <c r="FZ16" s="764" t="s">
        <v>744</v>
      </c>
      <c r="GA16" s="765" t="s">
        <v>745</v>
      </c>
      <c r="GB16" s="693"/>
      <c r="GD16" s="766"/>
      <c r="GE16" s="766"/>
    </row>
    <row r="17" spans="2:187" s="751" customFormat="1" ht="18.75" customHeight="1" x14ac:dyDescent="0.15">
      <c r="B17" s="704" t="s">
        <v>840</v>
      </c>
      <c r="C17" s="705" t="s">
        <v>841</v>
      </c>
      <c r="D17" s="706">
        <v>2023</v>
      </c>
      <c r="E17" s="707" t="s">
        <v>746</v>
      </c>
      <c r="F17" s="708">
        <v>1027318</v>
      </c>
      <c r="G17" s="709">
        <v>1027318</v>
      </c>
      <c r="H17" s="710">
        <v>45134</v>
      </c>
      <c r="I17" s="711" t="s">
        <v>842</v>
      </c>
      <c r="J17" s="712" t="s">
        <v>841</v>
      </c>
      <c r="K17" s="713" t="s">
        <v>843</v>
      </c>
      <c r="L17" s="705" t="s">
        <v>841</v>
      </c>
      <c r="M17" s="713" t="s">
        <v>843</v>
      </c>
      <c r="N17" s="714" t="s">
        <v>842</v>
      </c>
      <c r="O17" s="711" t="s">
        <v>25</v>
      </c>
      <c r="P17" s="714" t="s">
        <v>44</v>
      </c>
      <c r="Q17" s="715" t="s">
        <v>747</v>
      </c>
      <c r="R17" s="716"/>
      <c r="S17" s="716"/>
      <c r="T17" s="717"/>
      <c r="U17" s="718"/>
      <c r="V17" s="719">
        <v>5889.8046000000004</v>
      </c>
      <c r="W17" s="720">
        <v>2</v>
      </c>
      <c r="X17" s="720">
        <v>1</v>
      </c>
      <c r="Y17" s="721"/>
      <c r="Z17" s="706">
        <v>2023</v>
      </c>
      <c r="AA17" s="722">
        <v>2025</v>
      </c>
      <c r="AB17" s="723" t="s">
        <v>844</v>
      </c>
      <c r="AC17" s="724"/>
      <c r="AD17" s="714"/>
      <c r="AE17" s="725" t="s">
        <v>734</v>
      </c>
      <c r="AF17" s="712" t="s">
        <v>845</v>
      </c>
      <c r="AG17" s="712" t="s">
        <v>846</v>
      </c>
      <c r="AH17" s="714" t="s">
        <v>760</v>
      </c>
      <c r="AI17" s="725"/>
      <c r="AJ17" s="714"/>
      <c r="AK17" s="726">
        <v>2022</v>
      </c>
      <c r="AL17" s="720">
        <v>9533</v>
      </c>
      <c r="AM17" s="720">
        <v>10137</v>
      </c>
      <c r="AN17" s="727"/>
      <c r="AO17" s="728"/>
      <c r="AP17" s="729">
        <v>2025</v>
      </c>
      <c r="AQ17" s="721">
        <v>8580</v>
      </c>
      <c r="AR17" s="730">
        <v>9.99</v>
      </c>
      <c r="AS17" s="721">
        <v>9120</v>
      </c>
      <c r="AT17" s="730">
        <v>10.029999999999999</v>
      </c>
      <c r="AU17" s="731"/>
      <c r="AV17" s="728"/>
      <c r="AW17" s="732"/>
      <c r="AX17" s="733" t="s">
        <v>847</v>
      </c>
      <c r="AY17" s="726"/>
      <c r="AZ17" s="720"/>
      <c r="BA17" s="720"/>
      <c r="BB17" s="727"/>
      <c r="BC17" s="734"/>
      <c r="BD17" s="729"/>
      <c r="BE17" s="721"/>
      <c r="BF17" s="730"/>
      <c r="BG17" s="721"/>
      <c r="BH17" s="730"/>
      <c r="BI17" s="731"/>
      <c r="BJ17" s="734"/>
      <c r="BK17" s="732"/>
      <c r="BL17" s="733"/>
      <c r="BM17" s="711"/>
      <c r="BN17" s="735"/>
      <c r="BO17" s="714"/>
      <c r="BP17" s="711"/>
      <c r="BQ17" s="735"/>
      <c r="BR17" s="714"/>
      <c r="BS17" s="711"/>
      <c r="BT17" s="735"/>
      <c r="BU17" s="714"/>
      <c r="BV17" s="711"/>
      <c r="BW17" s="735"/>
      <c r="BX17" s="714"/>
      <c r="BY17" s="711"/>
      <c r="BZ17" s="735"/>
      <c r="CA17" s="714"/>
      <c r="CB17" s="736"/>
      <c r="CC17" s="705" t="s">
        <v>748</v>
      </c>
      <c r="CD17" s="737" t="s">
        <v>848</v>
      </c>
      <c r="CE17" s="738" t="s">
        <v>736</v>
      </c>
      <c r="CF17" s="739"/>
      <c r="CG17" s="740"/>
      <c r="CH17" s="740"/>
      <c r="CI17" s="740"/>
      <c r="CJ17" s="740"/>
      <c r="CK17" s="741"/>
      <c r="CL17" s="738" t="s">
        <v>736</v>
      </c>
      <c r="CM17" s="714"/>
      <c r="CN17" s="724" t="s">
        <v>736</v>
      </c>
      <c r="CO17" s="742"/>
      <c r="CP17" s="743">
        <v>0</v>
      </c>
      <c r="CQ17" s="744"/>
      <c r="CR17" s="743">
        <v>0</v>
      </c>
      <c r="CS17" s="744"/>
      <c r="CT17" s="743">
        <v>0</v>
      </c>
      <c r="CU17" s="744"/>
      <c r="CV17" s="743">
        <v>0</v>
      </c>
      <c r="CW17" s="745" t="s">
        <v>737</v>
      </c>
      <c r="CX17" s="746" t="s">
        <v>740</v>
      </c>
      <c r="CY17" s="747"/>
      <c r="CZ17" s="748" t="s">
        <v>739</v>
      </c>
      <c r="DA17" s="749" t="s">
        <v>740</v>
      </c>
      <c r="DB17" s="747"/>
      <c r="DC17" s="748" t="s">
        <v>739</v>
      </c>
      <c r="DD17" s="749" t="s">
        <v>740</v>
      </c>
      <c r="DE17" s="747"/>
      <c r="DF17" s="748" t="s">
        <v>739</v>
      </c>
      <c r="DG17" s="749" t="s">
        <v>740</v>
      </c>
      <c r="DH17" s="747"/>
      <c r="DI17" s="748" t="s">
        <v>739</v>
      </c>
      <c r="DJ17" s="749" t="s">
        <v>740</v>
      </c>
      <c r="DK17" s="747"/>
      <c r="DL17" s="748" t="s">
        <v>739</v>
      </c>
      <c r="DM17" s="749" t="s">
        <v>740</v>
      </c>
      <c r="DN17" s="747"/>
      <c r="DO17" s="748" t="s">
        <v>739</v>
      </c>
      <c r="DP17" s="749" t="s">
        <v>740</v>
      </c>
      <c r="DQ17" s="747"/>
      <c r="DR17" s="748" t="s">
        <v>739</v>
      </c>
      <c r="DS17" s="749" t="s">
        <v>740</v>
      </c>
      <c r="DT17" s="747"/>
      <c r="DU17" s="748" t="s">
        <v>739</v>
      </c>
      <c r="DV17" s="749" t="s">
        <v>740</v>
      </c>
      <c r="DW17" s="747"/>
      <c r="DX17" s="748" t="s">
        <v>741</v>
      </c>
      <c r="DY17" s="749" t="s">
        <v>741</v>
      </c>
      <c r="DZ17" s="747"/>
      <c r="EA17" s="748" t="s">
        <v>741</v>
      </c>
      <c r="EB17" s="749" t="s">
        <v>741</v>
      </c>
      <c r="EC17" s="747"/>
      <c r="ED17" s="748" t="s">
        <v>739</v>
      </c>
      <c r="EE17" s="749" t="s">
        <v>740</v>
      </c>
      <c r="EF17" s="747"/>
      <c r="EG17" s="748" t="s">
        <v>739</v>
      </c>
      <c r="EH17" s="749" t="s">
        <v>740</v>
      </c>
      <c r="EI17" s="747"/>
      <c r="EJ17" s="745"/>
      <c r="EK17" s="746"/>
      <c r="EL17" s="747"/>
      <c r="EM17" s="748"/>
      <c r="EN17" s="749"/>
      <c r="EO17" s="747"/>
      <c r="EP17" s="748"/>
      <c r="EQ17" s="749"/>
      <c r="ER17" s="747"/>
      <c r="ES17" s="748"/>
      <c r="ET17" s="749"/>
      <c r="EU17" s="747"/>
      <c r="EV17" s="748"/>
      <c r="EW17" s="749"/>
      <c r="EX17" s="750"/>
      <c r="EZ17" s="752" t="s">
        <v>840</v>
      </c>
      <c r="FA17" s="714" t="s">
        <v>841</v>
      </c>
      <c r="FB17" s="722" t="s">
        <v>746</v>
      </c>
      <c r="FC17" s="753" t="s">
        <v>733</v>
      </c>
      <c r="FD17" s="754" t="s">
        <v>733</v>
      </c>
      <c r="FE17" s="755" t="s">
        <v>753</v>
      </c>
      <c r="FF17" s="756">
        <v>9.99</v>
      </c>
      <c r="FG17" s="757" t="s">
        <v>753</v>
      </c>
      <c r="FH17" s="756">
        <v>10.029999999999999</v>
      </c>
      <c r="FI17" s="758" t="s">
        <v>743</v>
      </c>
      <c r="FJ17" s="759">
        <v>0</v>
      </c>
      <c r="FK17" s="760" t="s">
        <v>749</v>
      </c>
      <c r="FL17" s="761">
        <v>100</v>
      </c>
      <c r="FM17" s="762">
        <v>22</v>
      </c>
      <c r="FN17" s="763">
        <v>22</v>
      </c>
      <c r="FO17" s="755" t="s">
        <v>733</v>
      </c>
      <c r="FP17" s="756">
        <v>0</v>
      </c>
      <c r="FQ17" s="757" t="s">
        <v>733</v>
      </c>
      <c r="FR17" s="756">
        <v>0</v>
      </c>
      <c r="FS17" s="758" t="s">
        <v>733</v>
      </c>
      <c r="FT17" s="759">
        <v>0</v>
      </c>
      <c r="FU17" s="760" t="s">
        <v>733</v>
      </c>
      <c r="FV17" s="761" t="s">
        <v>733</v>
      </c>
      <c r="FW17" s="762" t="s">
        <v>733</v>
      </c>
      <c r="FX17" s="763" t="s">
        <v>733</v>
      </c>
      <c r="FZ17" s="764" t="s">
        <v>750</v>
      </c>
      <c r="GA17" s="765" t="s">
        <v>745</v>
      </c>
      <c r="GB17" s="693"/>
      <c r="GD17" s="766"/>
      <c r="GE17" s="766"/>
    </row>
    <row r="18" spans="2:187" s="751" customFormat="1" ht="18.75" customHeight="1" x14ac:dyDescent="0.15">
      <c r="B18" s="704" t="s">
        <v>849</v>
      </c>
      <c r="C18" s="705" t="s">
        <v>850</v>
      </c>
      <c r="D18" s="706">
        <v>2023</v>
      </c>
      <c r="E18" s="707" t="s">
        <v>751</v>
      </c>
      <c r="F18" s="708">
        <v>3044320</v>
      </c>
      <c r="G18" s="709">
        <v>3044320</v>
      </c>
      <c r="H18" s="710">
        <v>45127</v>
      </c>
      <c r="I18" s="711" t="s">
        <v>851</v>
      </c>
      <c r="J18" s="712" t="s">
        <v>850</v>
      </c>
      <c r="K18" s="713" t="s">
        <v>852</v>
      </c>
      <c r="L18" s="705" t="s">
        <v>850</v>
      </c>
      <c r="M18" s="713" t="s">
        <v>852</v>
      </c>
      <c r="N18" s="714" t="s">
        <v>851</v>
      </c>
      <c r="O18" s="711" t="s">
        <v>67</v>
      </c>
      <c r="P18" s="714" t="s">
        <v>70</v>
      </c>
      <c r="Q18" s="715"/>
      <c r="R18" s="716"/>
      <c r="S18" s="716" t="s">
        <v>752</v>
      </c>
      <c r="T18" s="717"/>
      <c r="U18" s="718"/>
      <c r="V18" s="719"/>
      <c r="W18" s="720"/>
      <c r="X18" s="720"/>
      <c r="Y18" s="721">
        <v>536</v>
      </c>
      <c r="Z18" s="706">
        <v>2023</v>
      </c>
      <c r="AA18" s="722">
        <v>2025</v>
      </c>
      <c r="AB18" s="723" t="s">
        <v>853</v>
      </c>
      <c r="AC18" s="724"/>
      <c r="AD18" s="714"/>
      <c r="AE18" s="725" t="s">
        <v>734</v>
      </c>
      <c r="AF18" s="712" t="s">
        <v>854</v>
      </c>
      <c r="AG18" s="712" t="s">
        <v>855</v>
      </c>
      <c r="AH18" s="714" t="s">
        <v>856</v>
      </c>
      <c r="AI18" s="725"/>
      <c r="AJ18" s="714"/>
      <c r="AK18" s="726"/>
      <c r="AL18" s="720"/>
      <c r="AM18" s="720"/>
      <c r="AN18" s="727"/>
      <c r="AO18" s="728"/>
      <c r="AP18" s="729"/>
      <c r="AQ18" s="721"/>
      <c r="AR18" s="730"/>
      <c r="AS18" s="721"/>
      <c r="AT18" s="730"/>
      <c r="AU18" s="731"/>
      <c r="AV18" s="728"/>
      <c r="AW18" s="732"/>
      <c r="AX18" s="733"/>
      <c r="AY18" s="726">
        <v>2022</v>
      </c>
      <c r="AZ18" s="720">
        <v>5370.9183300000004</v>
      </c>
      <c r="BA18" s="720">
        <v>5370.9183300000004</v>
      </c>
      <c r="BB18" s="727"/>
      <c r="BC18" s="734"/>
      <c r="BD18" s="729">
        <v>2025</v>
      </c>
      <c r="BE18" s="721">
        <v>5210</v>
      </c>
      <c r="BF18" s="730">
        <v>2.99</v>
      </c>
      <c r="BG18" s="721">
        <v>5210</v>
      </c>
      <c r="BH18" s="730">
        <v>2.99</v>
      </c>
      <c r="BI18" s="731"/>
      <c r="BJ18" s="734"/>
      <c r="BK18" s="732"/>
      <c r="BL18" s="733" t="s">
        <v>857</v>
      </c>
      <c r="BM18" s="711"/>
      <c r="BN18" s="735"/>
      <c r="BO18" s="714"/>
      <c r="BP18" s="711"/>
      <c r="BQ18" s="735"/>
      <c r="BR18" s="714"/>
      <c r="BS18" s="711"/>
      <c r="BT18" s="735"/>
      <c r="BU18" s="714"/>
      <c r="BV18" s="711"/>
      <c r="BW18" s="735"/>
      <c r="BX18" s="714"/>
      <c r="BY18" s="711"/>
      <c r="BZ18" s="735"/>
      <c r="CA18" s="714"/>
      <c r="CB18" s="736"/>
      <c r="CC18" s="705" t="s">
        <v>736</v>
      </c>
      <c r="CD18" s="737"/>
      <c r="CE18" s="738" t="s">
        <v>736</v>
      </c>
      <c r="CF18" s="739"/>
      <c r="CG18" s="740"/>
      <c r="CH18" s="740"/>
      <c r="CI18" s="740"/>
      <c r="CJ18" s="740"/>
      <c r="CK18" s="741"/>
      <c r="CL18" s="738" t="s">
        <v>736</v>
      </c>
      <c r="CM18" s="714"/>
      <c r="CN18" s="724" t="s">
        <v>748</v>
      </c>
      <c r="CO18" s="742">
        <v>5</v>
      </c>
      <c r="CP18" s="743">
        <v>0</v>
      </c>
      <c r="CQ18" s="744">
        <v>0</v>
      </c>
      <c r="CR18" s="743">
        <v>0</v>
      </c>
      <c r="CS18" s="744">
        <v>0</v>
      </c>
      <c r="CT18" s="743">
        <v>0</v>
      </c>
      <c r="CU18" s="744">
        <v>5</v>
      </c>
      <c r="CV18" s="743">
        <v>0</v>
      </c>
      <c r="CW18" s="745"/>
      <c r="CX18" s="746"/>
      <c r="CY18" s="747"/>
      <c r="CZ18" s="748"/>
      <c r="DA18" s="749"/>
      <c r="DB18" s="747"/>
      <c r="DC18" s="748"/>
      <c r="DD18" s="749"/>
      <c r="DE18" s="747"/>
      <c r="DF18" s="748"/>
      <c r="DG18" s="749"/>
      <c r="DH18" s="747"/>
      <c r="DI18" s="748"/>
      <c r="DJ18" s="749"/>
      <c r="DK18" s="747"/>
      <c r="DL18" s="748"/>
      <c r="DM18" s="749"/>
      <c r="DN18" s="747"/>
      <c r="DO18" s="748"/>
      <c r="DP18" s="749"/>
      <c r="DQ18" s="747"/>
      <c r="DR18" s="748"/>
      <c r="DS18" s="749"/>
      <c r="DT18" s="747"/>
      <c r="DU18" s="748"/>
      <c r="DV18" s="749"/>
      <c r="DW18" s="747"/>
      <c r="DX18" s="748"/>
      <c r="DY18" s="749"/>
      <c r="DZ18" s="747"/>
      <c r="EA18" s="748"/>
      <c r="EB18" s="749"/>
      <c r="EC18" s="747"/>
      <c r="ED18" s="748"/>
      <c r="EE18" s="749"/>
      <c r="EF18" s="747"/>
      <c r="EG18" s="748"/>
      <c r="EH18" s="749"/>
      <c r="EI18" s="747"/>
      <c r="EJ18" s="745" t="s">
        <v>737</v>
      </c>
      <c r="EK18" s="746" t="s">
        <v>740</v>
      </c>
      <c r="EL18" s="747"/>
      <c r="EM18" s="748" t="s">
        <v>737</v>
      </c>
      <c r="EN18" s="749" t="s">
        <v>740</v>
      </c>
      <c r="EO18" s="747"/>
      <c r="EP18" s="748" t="s">
        <v>739</v>
      </c>
      <c r="EQ18" s="749" t="s">
        <v>740</v>
      </c>
      <c r="ER18" s="747"/>
      <c r="ES18" s="748" t="s">
        <v>739</v>
      </c>
      <c r="ET18" s="749" t="s">
        <v>740</v>
      </c>
      <c r="EU18" s="747"/>
      <c r="EV18" s="748" t="s">
        <v>739</v>
      </c>
      <c r="EW18" s="749" t="s">
        <v>740</v>
      </c>
      <c r="EX18" s="750"/>
      <c r="EZ18" s="752" t="s">
        <v>849</v>
      </c>
      <c r="FA18" s="714" t="s">
        <v>850</v>
      </c>
      <c r="FB18" s="722" t="s">
        <v>751</v>
      </c>
      <c r="FC18" s="753" t="s">
        <v>733</v>
      </c>
      <c r="FD18" s="754" t="s">
        <v>733</v>
      </c>
      <c r="FE18" s="755" t="s">
        <v>733</v>
      </c>
      <c r="FF18" s="756">
        <v>0</v>
      </c>
      <c r="FG18" s="757" t="s">
        <v>733</v>
      </c>
      <c r="FH18" s="756">
        <v>0</v>
      </c>
      <c r="FI18" s="758" t="s">
        <v>733</v>
      </c>
      <c r="FJ18" s="759">
        <v>0</v>
      </c>
      <c r="FK18" s="760" t="s">
        <v>733</v>
      </c>
      <c r="FL18" s="761" t="s">
        <v>733</v>
      </c>
      <c r="FM18" s="762" t="s">
        <v>733</v>
      </c>
      <c r="FN18" s="763" t="s">
        <v>733</v>
      </c>
      <c r="FO18" s="755" t="s">
        <v>749</v>
      </c>
      <c r="FP18" s="756">
        <v>2.99</v>
      </c>
      <c r="FQ18" s="757" t="s">
        <v>753</v>
      </c>
      <c r="FR18" s="756">
        <v>2.99</v>
      </c>
      <c r="FS18" s="758" t="s">
        <v>743</v>
      </c>
      <c r="FT18" s="759">
        <v>0</v>
      </c>
      <c r="FU18" s="760" t="s">
        <v>749</v>
      </c>
      <c r="FV18" s="761">
        <v>100</v>
      </c>
      <c r="FW18" s="762">
        <v>10</v>
      </c>
      <c r="FX18" s="763">
        <v>10</v>
      </c>
      <c r="FZ18" s="764" t="s">
        <v>745</v>
      </c>
      <c r="GA18" s="765" t="s">
        <v>750</v>
      </c>
      <c r="GB18" s="693"/>
      <c r="GD18" s="766"/>
      <c r="GE18" s="766"/>
    </row>
    <row r="19" spans="2:187" s="751" customFormat="1" ht="18.75" customHeight="1" x14ac:dyDescent="0.15">
      <c r="B19" s="704" t="s">
        <v>858</v>
      </c>
      <c r="C19" s="705" t="s">
        <v>859</v>
      </c>
      <c r="D19" s="706">
        <v>2023</v>
      </c>
      <c r="E19" s="707" t="s">
        <v>746</v>
      </c>
      <c r="F19" s="708">
        <v>1076321</v>
      </c>
      <c r="G19" s="709">
        <v>1076321</v>
      </c>
      <c r="H19" s="710">
        <v>45129</v>
      </c>
      <c r="I19" s="711" t="s">
        <v>860</v>
      </c>
      <c r="J19" s="712" t="s">
        <v>859</v>
      </c>
      <c r="K19" s="713" t="s">
        <v>861</v>
      </c>
      <c r="L19" s="705" t="s">
        <v>859</v>
      </c>
      <c r="M19" s="713" t="s">
        <v>861</v>
      </c>
      <c r="N19" s="714" t="s">
        <v>860</v>
      </c>
      <c r="O19" s="711" t="s">
        <v>114</v>
      </c>
      <c r="P19" s="714" t="s">
        <v>116</v>
      </c>
      <c r="Q19" s="715" t="s">
        <v>747</v>
      </c>
      <c r="R19" s="716"/>
      <c r="S19" s="716"/>
      <c r="T19" s="717"/>
      <c r="U19" s="718"/>
      <c r="V19" s="719">
        <v>2212.2725999999998</v>
      </c>
      <c r="W19" s="720">
        <v>58</v>
      </c>
      <c r="X19" s="720">
        <v>0</v>
      </c>
      <c r="Y19" s="721"/>
      <c r="Z19" s="706">
        <v>2023</v>
      </c>
      <c r="AA19" s="722">
        <v>2025</v>
      </c>
      <c r="AB19" s="723" t="s">
        <v>862</v>
      </c>
      <c r="AC19" s="724"/>
      <c r="AD19" s="714"/>
      <c r="AE19" s="725" t="s">
        <v>734</v>
      </c>
      <c r="AF19" s="712" t="s">
        <v>863</v>
      </c>
      <c r="AG19" s="712" t="s">
        <v>860</v>
      </c>
      <c r="AH19" s="714" t="s">
        <v>864</v>
      </c>
      <c r="AI19" s="725"/>
      <c r="AJ19" s="714"/>
      <c r="AK19" s="726">
        <v>2022</v>
      </c>
      <c r="AL19" s="720">
        <v>4038</v>
      </c>
      <c r="AM19" s="720">
        <v>3918</v>
      </c>
      <c r="AN19" s="727"/>
      <c r="AO19" s="728"/>
      <c r="AP19" s="729">
        <v>2025</v>
      </c>
      <c r="AQ19" s="721">
        <v>3998</v>
      </c>
      <c r="AR19" s="730">
        <v>0.99</v>
      </c>
      <c r="AS19" s="721">
        <v>3879</v>
      </c>
      <c r="AT19" s="730">
        <v>0.99</v>
      </c>
      <c r="AU19" s="731"/>
      <c r="AV19" s="728"/>
      <c r="AW19" s="732"/>
      <c r="AX19" s="733" t="s">
        <v>865</v>
      </c>
      <c r="AY19" s="726"/>
      <c r="AZ19" s="720"/>
      <c r="BA19" s="720"/>
      <c r="BB19" s="727"/>
      <c r="BC19" s="734"/>
      <c r="BD19" s="729"/>
      <c r="BE19" s="721"/>
      <c r="BF19" s="730"/>
      <c r="BG19" s="721"/>
      <c r="BH19" s="730"/>
      <c r="BI19" s="731"/>
      <c r="BJ19" s="734"/>
      <c r="BK19" s="732"/>
      <c r="BL19" s="733"/>
      <c r="BM19" s="711"/>
      <c r="BN19" s="735"/>
      <c r="BO19" s="714"/>
      <c r="BP19" s="711"/>
      <c r="BQ19" s="735"/>
      <c r="BR19" s="714"/>
      <c r="BS19" s="711"/>
      <c r="BT19" s="735"/>
      <c r="BU19" s="714"/>
      <c r="BV19" s="711"/>
      <c r="BW19" s="735"/>
      <c r="BX19" s="714"/>
      <c r="BY19" s="711"/>
      <c r="BZ19" s="735"/>
      <c r="CA19" s="714"/>
      <c r="CB19" s="736"/>
      <c r="CC19" s="705" t="s">
        <v>748</v>
      </c>
      <c r="CD19" s="737" t="s">
        <v>866</v>
      </c>
      <c r="CE19" s="738" t="s">
        <v>736</v>
      </c>
      <c r="CF19" s="739"/>
      <c r="CG19" s="740"/>
      <c r="CH19" s="740"/>
      <c r="CI19" s="740"/>
      <c r="CJ19" s="740"/>
      <c r="CK19" s="741"/>
      <c r="CL19" s="738" t="s">
        <v>748</v>
      </c>
      <c r="CM19" s="714" t="s">
        <v>867</v>
      </c>
      <c r="CN19" s="724" t="s">
        <v>736</v>
      </c>
      <c r="CO19" s="742"/>
      <c r="CP19" s="743">
        <v>0</v>
      </c>
      <c r="CQ19" s="744"/>
      <c r="CR19" s="743">
        <v>0</v>
      </c>
      <c r="CS19" s="744"/>
      <c r="CT19" s="743">
        <v>0</v>
      </c>
      <c r="CU19" s="744"/>
      <c r="CV19" s="743">
        <v>0</v>
      </c>
      <c r="CW19" s="745" t="s">
        <v>737</v>
      </c>
      <c r="CX19" s="746" t="s">
        <v>740</v>
      </c>
      <c r="CY19" s="747"/>
      <c r="CZ19" s="748" t="s">
        <v>739</v>
      </c>
      <c r="DA19" s="749" t="s">
        <v>740</v>
      </c>
      <c r="DB19" s="747"/>
      <c r="DC19" s="748" t="s">
        <v>739</v>
      </c>
      <c r="DD19" s="749" t="s">
        <v>740</v>
      </c>
      <c r="DE19" s="747"/>
      <c r="DF19" s="748" t="s">
        <v>741</v>
      </c>
      <c r="DG19" s="749" t="s">
        <v>741</v>
      </c>
      <c r="DH19" s="747"/>
      <c r="DI19" s="748" t="s">
        <v>739</v>
      </c>
      <c r="DJ19" s="749" t="s">
        <v>740</v>
      </c>
      <c r="DK19" s="747"/>
      <c r="DL19" s="748" t="s">
        <v>738</v>
      </c>
      <c r="DM19" s="749" t="s">
        <v>738</v>
      </c>
      <c r="DN19" s="747"/>
      <c r="DO19" s="748" t="s">
        <v>741</v>
      </c>
      <c r="DP19" s="749" t="s">
        <v>741</v>
      </c>
      <c r="DQ19" s="747"/>
      <c r="DR19" s="748" t="s">
        <v>741</v>
      </c>
      <c r="DS19" s="749" t="s">
        <v>741</v>
      </c>
      <c r="DT19" s="747"/>
      <c r="DU19" s="748" t="s">
        <v>739</v>
      </c>
      <c r="DV19" s="749" t="s">
        <v>740</v>
      </c>
      <c r="DW19" s="747"/>
      <c r="DX19" s="748" t="s">
        <v>741</v>
      </c>
      <c r="DY19" s="749" t="s">
        <v>741</v>
      </c>
      <c r="DZ19" s="747"/>
      <c r="EA19" s="748" t="s">
        <v>741</v>
      </c>
      <c r="EB19" s="749" t="s">
        <v>741</v>
      </c>
      <c r="EC19" s="747"/>
      <c r="ED19" s="748" t="s">
        <v>741</v>
      </c>
      <c r="EE19" s="749" t="s">
        <v>741</v>
      </c>
      <c r="EF19" s="747"/>
      <c r="EG19" s="748" t="s">
        <v>741</v>
      </c>
      <c r="EH19" s="749" t="s">
        <v>741</v>
      </c>
      <c r="EI19" s="747"/>
      <c r="EJ19" s="745"/>
      <c r="EK19" s="746"/>
      <c r="EL19" s="747"/>
      <c r="EM19" s="748"/>
      <c r="EN19" s="749"/>
      <c r="EO19" s="747"/>
      <c r="EP19" s="748"/>
      <c r="EQ19" s="749"/>
      <c r="ER19" s="747"/>
      <c r="ES19" s="748"/>
      <c r="ET19" s="749"/>
      <c r="EU19" s="747"/>
      <c r="EV19" s="748"/>
      <c r="EW19" s="749"/>
      <c r="EX19" s="750"/>
      <c r="EZ19" s="752" t="s">
        <v>858</v>
      </c>
      <c r="FA19" s="714" t="s">
        <v>859</v>
      </c>
      <c r="FB19" s="722" t="s">
        <v>746</v>
      </c>
      <c r="FC19" s="753" t="s">
        <v>733</v>
      </c>
      <c r="FD19" s="754" t="s">
        <v>733</v>
      </c>
      <c r="FE19" s="755" t="s">
        <v>749</v>
      </c>
      <c r="FF19" s="756">
        <v>0.99</v>
      </c>
      <c r="FG19" s="757" t="s">
        <v>749</v>
      </c>
      <c r="FH19" s="756">
        <v>0.99</v>
      </c>
      <c r="FI19" s="758" t="s">
        <v>743</v>
      </c>
      <c r="FJ19" s="759">
        <v>0</v>
      </c>
      <c r="FK19" s="760" t="s">
        <v>749</v>
      </c>
      <c r="FL19" s="761">
        <v>100</v>
      </c>
      <c r="FM19" s="762">
        <v>12</v>
      </c>
      <c r="FN19" s="763">
        <v>12</v>
      </c>
      <c r="FO19" s="755" t="s">
        <v>733</v>
      </c>
      <c r="FP19" s="756">
        <v>0</v>
      </c>
      <c r="FQ19" s="757" t="s">
        <v>733</v>
      </c>
      <c r="FR19" s="756">
        <v>0</v>
      </c>
      <c r="FS19" s="758" t="s">
        <v>733</v>
      </c>
      <c r="FT19" s="759">
        <v>0</v>
      </c>
      <c r="FU19" s="760" t="s">
        <v>733</v>
      </c>
      <c r="FV19" s="761" t="s">
        <v>733</v>
      </c>
      <c r="FW19" s="762" t="s">
        <v>733</v>
      </c>
      <c r="FX19" s="763" t="s">
        <v>733</v>
      </c>
      <c r="FZ19" s="764" t="s">
        <v>750</v>
      </c>
      <c r="GA19" s="765" t="s">
        <v>745</v>
      </c>
      <c r="GB19" s="693"/>
      <c r="GD19" s="766"/>
      <c r="GE19" s="766"/>
    </row>
    <row r="20" spans="2:187" s="751" customFormat="1" ht="18.75" customHeight="1" x14ac:dyDescent="0.15">
      <c r="B20" s="704" t="s">
        <v>868</v>
      </c>
      <c r="C20" s="705" t="s">
        <v>869</v>
      </c>
      <c r="D20" s="706">
        <v>2023</v>
      </c>
      <c r="E20" s="707" t="s">
        <v>751</v>
      </c>
      <c r="F20" s="708">
        <v>3044322</v>
      </c>
      <c r="G20" s="709">
        <v>3044322</v>
      </c>
      <c r="H20" s="710">
        <v>45138</v>
      </c>
      <c r="I20" s="711" t="s">
        <v>870</v>
      </c>
      <c r="J20" s="712" t="s">
        <v>869</v>
      </c>
      <c r="K20" s="713" t="s">
        <v>871</v>
      </c>
      <c r="L20" s="705" t="s">
        <v>869</v>
      </c>
      <c r="M20" s="713" t="s">
        <v>872</v>
      </c>
      <c r="N20" s="714" t="s">
        <v>873</v>
      </c>
      <c r="O20" s="711" t="s">
        <v>67</v>
      </c>
      <c r="P20" s="714" t="s">
        <v>70</v>
      </c>
      <c r="Q20" s="715"/>
      <c r="R20" s="716"/>
      <c r="S20" s="716" t="s">
        <v>752</v>
      </c>
      <c r="T20" s="717"/>
      <c r="U20" s="718"/>
      <c r="V20" s="719"/>
      <c r="W20" s="720"/>
      <c r="X20" s="720"/>
      <c r="Y20" s="721">
        <v>132</v>
      </c>
      <c r="Z20" s="706">
        <v>2023</v>
      </c>
      <c r="AA20" s="722">
        <v>2025</v>
      </c>
      <c r="AB20" s="723" t="s">
        <v>874</v>
      </c>
      <c r="AC20" s="724"/>
      <c r="AD20" s="714"/>
      <c r="AE20" s="725" t="s">
        <v>734</v>
      </c>
      <c r="AF20" s="712" t="s">
        <v>875</v>
      </c>
      <c r="AG20" s="712" t="s">
        <v>876</v>
      </c>
      <c r="AH20" s="714" t="s">
        <v>877</v>
      </c>
      <c r="AI20" s="725"/>
      <c r="AJ20" s="714"/>
      <c r="AK20" s="726"/>
      <c r="AL20" s="720"/>
      <c r="AM20" s="720"/>
      <c r="AN20" s="727"/>
      <c r="AO20" s="728"/>
      <c r="AP20" s="729"/>
      <c r="AQ20" s="721"/>
      <c r="AR20" s="730"/>
      <c r="AS20" s="721"/>
      <c r="AT20" s="730"/>
      <c r="AU20" s="731"/>
      <c r="AV20" s="728"/>
      <c r="AW20" s="732"/>
      <c r="AX20" s="733"/>
      <c r="AY20" s="726">
        <v>2022</v>
      </c>
      <c r="AZ20" s="720">
        <v>1547.1076000000003</v>
      </c>
      <c r="BA20" s="720">
        <v>1547.1076000000003</v>
      </c>
      <c r="BB20" s="727"/>
      <c r="BC20" s="734"/>
      <c r="BD20" s="729">
        <v>2025</v>
      </c>
      <c r="BE20" s="721">
        <v>1501</v>
      </c>
      <c r="BF20" s="730">
        <v>2.98</v>
      </c>
      <c r="BG20" s="721">
        <v>1501</v>
      </c>
      <c r="BH20" s="730">
        <v>2.98</v>
      </c>
      <c r="BI20" s="731"/>
      <c r="BJ20" s="734"/>
      <c r="BK20" s="732"/>
      <c r="BL20" s="733" t="s">
        <v>878</v>
      </c>
      <c r="BM20" s="711"/>
      <c r="BN20" s="735"/>
      <c r="BO20" s="714"/>
      <c r="BP20" s="711"/>
      <c r="BQ20" s="735"/>
      <c r="BR20" s="714"/>
      <c r="BS20" s="711"/>
      <c r="BT20" s="735"/>
      <c r="BU20" s="714"/>
      <c r="BV20" s="711"/>
      <c r="BW20" s="735"/>
      <c r="BX20" s="714"/>
      <c r="BY20" s="711"/>
      <c r="BZ20" s="735"/>
      <c r="CA20" s="714"/>
      <c r="CB20" s="736"/>
      <c r="CC20" s="705" t="s">
        <v>736</v>
      </c>
      <c r="CD20" s="737"/>
      <c r="CE20" s="738" t="s">
        <v>736</v>
      </c>
      <c r="CF20" s="739"/>
      <c r="CG20" s="740"/>
      <c r="CH20" s="740"/>
      <c r="CI20" s="740"/>
      <c r="CJ20" s="740"/>
      <c r="CK20" s="741"/>
      <c r="CL20" s="738" t="s">
        <v>736</v>
      </c>
      <c r="CM20" s="714"/>
      <c r="CN20" s="724" t="s">
        <v>748</v>
      </c>
      <c r="CO20" s="742">
        <v>1</v>
      </c>
      <c r="CP20" s="743">
        <v>1</v>
      </c>
      <c r="CQ20" s="744">
        <v>0</v>
      </c>
      <c r="CR20" s="743">
        <v>2</v>
      </c>
      <c r="CS20" s="744">
        <v>0</v>
      </c>
      <c r="CT20" s="743">
        <v>0</v>
      </c>
      <c r="CU20" s="744">
        <v>1</v>
      </c>
      <c r="CV20" s="743">
        <v>3</v>
      </c>
      <c r="CW20" s="745"/>
      <c r="CX20" s="746"/>
      <c r="CY20" s="747"/>
      <c r="CZ20" s="748"/>
      <c r="DA20" s="749"/>
      <c r="DB20" s="747"/>
      <c r="DC20" s="748"/>
      <c r="DD20" s="749"/>
      <c r="DE20" s="747"/>
      <c r="DF20" s="748"/>
      <c r="DG20" s="749"/>
      <c r="DH20" s="747"/>
      <c r="DI20" s="748"/>
      <c r="DJ20" s="749"/>
      <c r="DK20" s="747"/>
      <c r="DL20" s="748"/>
      <c r="DM20" s="749"/>
      <c r="DN20" s="747"/>
      <c r="DO20" s="748"/>
      <c r="DP20" s="749"/>
      <c r="DQ20" s="747"/>
      <c r="DR20" s="748"/>
      <c r="DS20" s="749"/>
      <c r="DT20" s="747"/>
      <c r="DU20" s="748"/>
      <c r="DV20" s="749"/>
      <c r="DW20" s="747"/>
      <c r="DX20" s="748"/>
      <c r="DY20" s="749"/>
      <c r="DZ20" s="747"/>
      <c r="EA20" s="748"/>
      <c r="EB20" s="749"/>
      <c r="EC20" s="747"/>
      <c r="ED20" s="748"/>
      <c r="EE20" s="749"/>
      <c r="EF20" s="747"/>
      <c r="EG20" s="748"/>
      <c r="EH20" s="749"/>
      <c r="EI20" s="747"/>
      <c r="EJ20" s="745" t="s">
        <v>737</v>
      </c>
      <c r="EK20" s="746" t="s">
        <v>740</v>
      </c>
      <c r="EL20" s="747"/>
      <c r="EM20" s="748" t="s">
        <v>737</v>
      </c>
      <c r="EN20" s="749" t="s">
        <v>740</v>
      </c>
      <c r="EO20" s="747"/>
      <c r="EP20" s="748" t="s">
        <v>739</v>
      </c>
      <c r="EQ20" s="749" t="s">
        <v>740</v>
      </c>
      <c r="ER20" s="747"/>
      <c r="ES20" s="748" t="s">
        <v>739</v>
      </c>
      <c r="ET20" s="749" t="s">
        <v>740</v>
      </c>
      <c r="EU20" s="747"/>
      <c r="EV20" s="748" t="s">
        <v>739</v>
      </c>
      <c r="EW20" s="749" t="s">
        <v>740</v>
      </c>
      <c r="EX20" s="750"/>
      <c r="EZ20" s="752" t="s">
        <v>868</v>
      </c>
      <c r="FA20" s="714" t="s">
        <v>869</v>
      </c>
      <c r="FB20" s="722" t="s">
        <v>751</v>
      </c>
      <c r="FC20" s="753" t="s">
        <v>733</v>
      </c>
      <c r="FD20" s="754" t="s">
        <v>733</v>
      </c>
      <c r="FE20" s="755" t="s">
        <v>733</v>
      </c>
      <c r="FF20" s="756">
        <v>0</v>
      </c>
      <c r="FG20" s="757" t="s">
        <v>733</v>
      </c>
      <c r="FH20" s="756">
        <v>0</v>
      </c>
      <c r="FI20" s="758" t="s">
        <v>733</v>
      </c>
      <c r="FJ20" s="759">
        <v>0</v>
      </c>
      <c r="FK20" s="760" t="s">
        <v>733</v>
      </c>
      <c r="FL20" s="761" t="s">
        <v>733</v>
      </c>
      <c r="FM20" s="762" t="s">
        <v>733</v>
      </c>
      <c r="FN20" s="763" t="s">
        <v>733</v>
      </c>
      <c r="FO20" s="755" t="s">
        <v>749</v>
      </c>
      <c r="FP20" s="756">
        <v>2.98</v>
      </c>
      <c r="FQ20" s="757" t="s">
        <v>753</v>
      </c>
      <c r="FR20" s="756">
        <v>2.98</v>
      </c>
      <c r="FS20" s="758" t="s">
        <v>743</v>
      </c>
      <c r="FT20" s="759">
        <v>0</v>
      </c>
      <c r="FU20" s="760" t="s">
        <v>749</v>
      </c>
      <c r="FV20" s="761">
        <v>100</v>
      </c>
      <c r="FW20" s="762">
        <v>10</v>
      </c>
      <c r="FX20" s="763">
        <v>10</v>
      </c>
      <c r="FZ20" s="764" t="s">
        <v>745</v>
      </c>
      <c r="GA20" s="765" t="s">
        <v>750</v>
      </c>
      <c r="GB20" s="693"/>
      <c r="GD20" s="766"/>
      <c r="GE20" s="766"/>
    </row>
    <row r="21" spans="2:187" s="751" customFormat="1" ht="18.75" customHeight="1" x14ac:dyDescent="0.15">
      <c r="B21" s="704" t="s">
        <v>879</v>
      </c>
      <c r="C21" s="705" t="s">
        <v>880</v>
      </c>
      <c r="D21" s="706">
        <v>2023</v>
      </c>
      <c r="E21" s="707" t="s">
        <v>746</v>
      </c>
      <c r="F21" s="708">
        <v>1060324</v>
      </c>
      <c r="G21" s="709">
        <v>1060324</v>
      </c>
      <c r="H21" s="710">
        <v>45187</v>
      </c>
      <c r="I21" s="711" t="s">
        <v>881</v>
      </c>
      <c r="J21" s="712" t="s">
        <v>880</v>
      </c>
      <c r="K21" s="713" t="s">
        <v>882</v>
      </c>
      <c r="L21" s="705" t="s">
        <v>880</v>
      </c>
      <c r="M21" s="713" t="s">
        <v>882</v>
      </c>
      <c r="N21" s="714" t="s">
        <v>883</v>
      </c>
      <c r="O21" s="711" t="s">
        <v>78</v>
      </c>
      <c r="P21" s="714" t="s">
        <v>89</v>
      </c>
      <c r="Q21" s="715" t="s">
        <v>747</v>
      </c>
      <c r="R21" s="716"/>
      <c r="S21" s="716"/>
      <c r="T21" s="717"/>
      <c r="U21" s="718"/>
      <c r="V21" s="719">
        <v>3724.5138000000002</v>
      </c>
      <c r="W21" s="720">
        <v>71</v>
      </c>
      <c r="X21" s="720">
        <v>0</v>
      </c>
      <c r="Y21" s="721"/>
      <c r="Z21" s="706">
        <v>2023</v>
      </c>
      <c r="AA21" s="722">
        <v>2025</v>
      </c>
      <c r="AB21" s="723" t="s">
        <v>884</v>
      </c>
      <c r="AC21" s="724"/>
      <c r="AD21" s="714"/>
      <c r="AE21" s="725" t="s">
        <v>734</v>
      </c>
      <c r="AF21" s="712" t="s">
        <v>885</v>
      </c>
      <c r="AG21" s="712" t="s">
        <v>886</v>
      </c>
      <c r="AH21" s="714" t="s">
        <v>778</v>
      </c>
      <c r="AI21" s="725"/>
      <c r="AJ21" s="714"/>
      <c r="AK21" s="726">
        <v>2022</v>
      </c>
      <c r="AL21" s="720">
        <v>6692</v>
      </c>
      <c r="AM21" s="720">
        <v>6681</v>
      </c>
      <c r="AN21" s="727">
        <v>0.4189018286997005</v>
      </c>
      <c r="AO21" s="728" t="s">
        <v>887</v>
      </c>
      <c r="AP21" s="729">
        <v>2025</v>
      </c>
      <c r="AQ21" s="721">
        <v>6491.24</v>
      </c>
      <c r="AR21" s="730">
        <v>3</v>
      </c>
      <c r="AS21" s="721">
        <v>6480.57</v>
      </c>
      <c r="AT21" s="730">
        <v>3</v>
      </c>
      <c r="AU21" s="731">
        <v>0.40649999999999997</v>
      </c>
      <c r="AV21" s="728" t="s">
        <v>887</v>
      </c>
      <c r="AW21" s="732">
        <v>2.96</v>
      </c>
      <c r="AX21" s="733" t="s">
        <v>888</v>
      </c>
      <c r="AY21" s="726"/>
      <c r="AZ21" s="720"/>
      <c r="BA21" s="720"/>
      <c r="BB21" s="727"/>
      <c r="BC21" s="734"/>
      <c r="BD21" s="729"/>
      <c r="BE21" s="721"/>
      <c r="BF21" s="730"/>
      <c r="BG21" s="721"/>
      <c r="BH21" s="730"/>
      <c r="BI21" s="731"/>
      <c r="BJ21" s="734"/>
      <c r="BK21" s="732"/>
      <c r="BL21" s="733"/>
      <c r="BM21" s="711"/>
      <c r="BN21" s="735"/>
      <c r="BO21" s="714"/>
      <c r="BP21" s="711"/>
      <c r="BQ21" s="735"/>
      <c r="BR21" s="714"/>
      <c r="BS21" s="711"/>
      <c r="BT21" s="735"/>
      <c r="BU21" s="714"/>
      <c r="BV21" s="711"/>
      <c r="BW21" s="735"/>
      <c r="BX21" s="714"/>
      <c r="BY21" s="711"/>
      <c r="BZ21" s="735"/>
      <c r="CA21" s="714"/>
      <c r="CB21" s="736"/>
      <c r="CC21" s="705" t="s">
        <v>748</v>
      </c>
      <c r="CD21" s="737" t="s">
        <v>889</v>
      </c>
      <c r="CE21" s="738" t="s">
        <v>736</v>
      </c>
      <c r="CF21" s="739"/>
      <c r="CG21" s="740"/>
      <c r="CH21" s="740"/>
      <c r="CI21" s="740"/>
      <c r="CJ21" s="740"/>
      <c r="CK21" s="741"/>
      <c r="CL21" s="738" t="s">
        <v>748</v>
      </c>
      <c r="CM21" s="714" t="s">
        <v>890</v>
      </c>
      <c r="CN21" s="724" t="s">
        <v>736</v>
      </c>
      <c r="CO21" s="742"/>
      <c r="CP21" s="743">
        <v>0</v>
      </c>
      <c r="CQ21" s="744"/>
      <c r="CR21" s="743">
        <v>0</v>
      </c>
      <c r="CS21" s="744"/>
      <c r="CT21" s="743">
        <v>0</v>
      </c>
      <c r="CU21" s="744"/>
      <c r="CV21" s="743">
        <v>0</v>
      </c>
      <c r="CW21" s="745" t="s">
        <v>737</v>
      </c>
      <c r="CX21" s="746" t="s">
        <v>740</v>
      </c>
      <c r="CY21" s="747"/>
      <c r="CZ21" s="748" t="s">
        <v>739</v>
      </c>
      <c r="DA21" s="749" t="s">
        <v>740</v>
      </c>
      <c r="DB21" s="747"/>
      <c r="DC21" s="748" t="s">
        <v>739</v>
      </c>
      <c r="DD21" s="749" t="s">
        <v>740</v>
      </c>
      <c r="DE21" s="747"/>
      <c r="DF21" s="748" t="s">
        <v>741</v>
      </c>
      <c r="DG21" s="749" t="s">
        <v>741</v>
      </c>
      <c r="DH21" s="747"/>
      <c r="DI21" s="748" t="s">
        <v>739</v>
      </c>
      <c r="DJ21" s="749" t="s">
        <v>740</v>
      </c>
      <c r="DK21" s="747"/>
      <c r="DL21" s="748" t="s">
        <v>739</v>
      </c>
      <c r="DM21" s="749" t="s">
        <v>740</v>
      </c>
      <c r="DN21" s="747"/>
      <c r="DO21" s="748" t="s">
        <v>741</v>
      </c>
      <c r="DP21" s="749" t="s">
        <v>741</v>
      </c>
      <c r="DQ21" s="747"/>
      <c r="DR21" s="748" t="s">
        <v>739</v>
      </c>
      <c r="DS21" s="749" t="s">
        <v>740</v>
      </c>
      <c r="DT21" s="747"/>
      <c r="DU21" s="748" t="s">
        <v>738</v>
      </c>
      <c r="DV21" s="749" t="s">
        <v>738</v>
      </c>
      <c r="DW21" s="747"/>
      <c r="DX21" s="748" t="s">
        <v>741</v>
      </c>
      <c r="DY21" s="749" t="s">
        <v>741</v>
      </c>
      <c r="DZ21" s="747"/>
      <c r="EA21" s="748" t="s">
        <v>741</v>
      </c>
      <c r="EB21" s="749" t="s">
        <v>741</v>
      </c>
      <c r="EC21" s="747"/>
      <c r="ED21" s="748" t="s">
        <v>741</v>
      </c>
      <c r="EE21" s="749" t="s">
        <v>741</v>
      </c>
      <c r="EF21" s="747"/>
      <c r="EG21" s="748" t="s">
        <v>741</v>
      </c>
      <c r="EH21" s="749" t="s">
        <v>741</v>
      </c>
      <c r="EI21" s="747"/>
      <c r="EJ21" s="745"/>
      <c r="EK21" s="746"/>
      <c r="EL21" s="747"/>
      <c r="EM21" s="748"/>
      <c r="EN21" s="749"/>
      <c r="EO21" s="747"/>
      <c r="EP21" s="748"/>
      <c r="EQ21" s="749"/>
      <c r="ER21" s="747"/>
      <c r="ES21" s="748"/>
      <c r="ET21" s="749"/>
      <c r="EU21" s="747"/>
      <c r="EV21" s="748"/>
      <c r="EW21" s="749"/>
      <c r="EX21" s="750"/>
      <c r="EZ21" s="752" t="s">
        <v>879</v>
      </c>
      <c r="FA21" s="714" t="s">
        <v>880</v>
      </c>
      <c r="FB21" s="722" t="s">
        <v>746</v>
      </c>
      <c r="FC21" s="753" t="s">
        <v>733</v>
      </c>
      <c r="FD21" s="754" t="s">
        <v>733</v>
      </c>
      <c r="FE21" s="755" t="s">
        <v>749</v>
      </c>
      <c r="FF21" s="756">
        <v>3</v>
      </c>
      <c r="FG21" s="757" t="s">
        <v>749</v>
      </c>
      <c r="FH21" s="756">
        <v>3</v>
      </c>
      <c r="FI21" s="758" t="s">
        <v>749</v>
      </c>
      <c r="FJ21" s="759">
        <v>2.96</v>
      </c>
      <c r="FK21" s="760" t="s">
        <v>749</v>
      </c>
      <c r="FL21" s="761">
        <v>100</v>
      </c>
      <c r="FM21" s="762">
        <v>14</v>
      </c>
      <c r="FN21" s="763">
        <v>14</v>
      </c>
      <c r="FO21" s="755" t="s">
        <v>733</v>
      </c>
      <c r="FP21" s="756">
        <v>0</v>
      </c>
      <c r="FQ21" s="757" t="s">
        <v>733</v>
      </c>
      <c r="FR21" s="756">
        <v>0</v>
      </c>
      <c r="FS21" s="758" t="s">
        <v>733</v>
      </c>
      <c r="FT21" s="759">
        <v>0</v>
      </c>
      <c r="FU21" s="760" t="s">
        <v>733</v>
      </c>
      <c r="FV21" s="761" t="s">
        <v>733</v>
      </c>
      <c r="FW21" s="762" t="s">
        <v>733</v>
      </c>
      <c r="FX21" s="763" t="s">
        <v>733</v>
      </c>
      <c r="FZ21" s="764" t="s">
        <v>750</v>
      </c>
      <c r="GA21" s="765" t="s">
        <v>745</v>
      </c>
      <c r="GB21" s="693"/>
      <c r="GD21" s="766"/>
      <c r="GE21" s="766"/>
    </row>
    <row r="22" spans="2:187" s="751" customFormat="1" ht="18.75" customHeight="1" x14ac:dyDescent="0.15">
      <c r="B22" s="704" t="s">
        <v>891</v>
      </c>
      <c r="C22" s="705" t="s">
        <v>892</v>
      </c>
      <c r="D22" s="706">
        <v>2023</v>
      </c>
      <c r="E22" s="707" t="s">
        <v>731</v>
      </c>
      <c r="F22" s="708">
        <v>2076325</v>
      </c>
      <c r="G22" s="709">
        <v>2076325</v>
      </c>
      <c r="H22" s="710">
        <v>45133</v>
      </c>
      <c r="I22" s="711" t="s">
        <v>893</v>
      </c>
      <c r="J22" s="712" t="s">
        <v>892</v>
      </c>
      <c r="K22" s="713" t="s">
        <v>894</v>
      </c>
      <c r="L22" s="705" t="s">
        <v>892</v>
      </c>
      <c r="M22" s="713" t="s">
        <v>895</v>
      </c>
      <c r="N22" s="714" t="s">
        <v>893</v>
      </c>
      <c r="O22" s="711" t="s">
        <v>114</v>
      </c>
      <c r="P22" s="714" t="s">
        <v>116</v>
      </c>
      <c r="Q22" s="715"/>
      <c r="R22" s="716" t="s">
        <v>732</v>
      </c>
      <c r="S22" s="716"/>
      <c r="T22" s="717"/>
      <c r="U22" s="718"/>
      <c r="V22" s="719">
        <v>5979.7434000000003</v>
      </c>
      <c r="W22" s="720">
        <v>84</v>
      </c>
      <c r="X22" s="720">
        <v>0</v>
      </c>
      <c r="Y22" s="721"/>
      <c r="Z22" s="706">
        <v>2023</v>
      </c>
      <c r="AA22" s="722">
        <v>2025</v>
      </c>
      <c r="AB22" s="723" t="s">
        <v>896</v>
      </c>
      <c r="AC22" s="724"/>
      <c r="AD22" s="714"/>
      <c r="AE22" s="725" t="s">
        <v>734</v>
      </c>
      <c r="AF22" s="712" t="s">
        <v>897</v>
      </c>
      <c r="AG22" s="712" t="s">
        <v>898</v>
      </c>
      <c r="AH22" s="714" t="s">
        <v>899</v>
      </c>
      <c r="AI22" s="725"/>
      <c r="AJ22" s="714"/>
      <c r="AK22" s="726">
        <v>2022</v>
      </c>
      <c r="AL22" s="720">
        <v>10877</v>
      </c>
      <c r="AM22" s="720">
        <v>10858</v>
      </c>
      <c r="AN22" s="727">
        <v>3.6934431960355165</v>
      </c>
      <c r="AO22" s="728" t="s">
        <v>900</v>
      </c>
      <c r="AP22" s="729">
        <v>2025</v>
      </c>
      <c r="AQ22" s="721">
        <v>10500</v>
      </c>
      <c r="AR22" s="730">
        <v>3.46</v>
      </c>
      <c r="AS22" s="721">
        <v>10498</v>
      </c>
      <c r="AT22" s="730">
        <v>3.31</v>
      </c>
      <c r="AU22" s="731">
        <v>3.57</v>
      </c>
      <c r="AV22" s="728" t="s">
        <v>900</v>
      </c>
      <c r="AW22" s="732">
        <v>3.34</v>
      </c>
      <c r="AX22" s="733" t="s">
        <v>901</v>
      </c>
      <c r="AY22" s="726"/>
      <c r="AZ22" s="720"/>
      <c r="BA22" s="720"/>
      <c r="BB22" s="727"/>
      <c r="BC22" s="734"/>
      <c r="BD22" s="729"/>
      <c r="BE22" s="721"/>
      <c r="BF22" s="730"/>
      <c r="BG22" s="721"/>
      <c r="BH22" s="730"/>
      <c r="BI22" s="731"/>
      <c r="BJ22" s="734"/>
      <c r="BK22" s="732"/>
      <c r="BL22" s="733"/>
      <c r="BM22" s="711"/>
      <c r="BN22" s="735"/>
      <c r="BO22" s="714"/>
      <c r="BP22" s="711"/>
      <c r="BQ22" s="735"/>
      <c r="BR22" s="714"/>
      <c r="BS22" s="711"/>
      <c r="BT22" s="735"/>
      <c r="BU22" s="714"/>
      <c r="BV22" s="711"/>
      <c r="BW22" s="735"/>
      <c r="BX22" s="714"/>
      <c r="BY22" s="711"/>
      <c r="BZ22" s="735"/>
      <c r="CA22" s="714"/>
      <c r="CB22" s="736"/>
      <c r="CC22" s="705" t="s">
        <v>748</v>
      </c>
      <c r="CD22" s="737" t="s">
        <v>902</v>
      </c>
      <c r="CE22" s="738" t="s">
        <v>748</v>
      </c>
      <c r="CF22" s="739" t="s">
        <v>757</v>
      </c>
      <c r="CG22" s="740" t="s">
        <v>903</v>
      </c>
      <c r="CH22" s="740"/>
      <c r="CI22" s="740"/>
      <c r="CJ22" s="740"/>
      <c r="CK22" s="741"/>
      <c r="CL22" s="738" t="s">
        <v>736</v>
      </c>
      <c r="CM22" s="714"/>
      <c r="CN22" s="724" t="s">
        <v>736</v>
      </c>
      <c r="CO22" s="742"/>
      <c r="CP22" s="743">
        <v>0</v>
      </c>
      <c r="CQ22" s="744"/>
      <c r="CR22" s="743">
        <v>0</v>
      </c>
      <c r="CS22" s="744"/>
      <c r="CT22" s="743">
        <v>0</v>
      </c>
      <c r="CU22" s="744"/>
      <c r="CV22" s="743">
        <v>0</v>
      </c>
      <c r="CW22" s="745" t="s">
        <v>738</v>
      </c>
      <c r="CX22" s="746" t="s">
        <v>738</v>
      </c>
      <c r="CY22" s="747"/>
      <c r="CZ22" s="748" t="s">
        <v>739</v>
      </c>
      <c r="DA22" s="749" t="s">
        <v>740</v>
      </c>
      <c r="DB22" s="747"/>
      <c r="DC22" s="748" t="s">
        <v>741</v>
      </c>
      <c r="DD22" s="749" t="s">
        <v>741</v>
      </c>
      <c r="DE22" s="747"/>
      <c r="DF22" s="748" t="s">
        <v>742</v>
      </c>
      <c r="DG22" s="749" t="s">
        <v>742</v>
      </c>
      <c r="DH22" s="747"/>
      <c r="DI22" s="748" t="s">
        <v>742</v>
      </c>
      <c r="DJ22" s="749" t="s">
        <v>742</v>
      </c>
      <c r="DK22" s="747"/>
      <c r="DL22" s="748" t="s">
        <v>738</v>
      </c>
      <c r="DM22" s="749" t="s">
        <v>738</v>
      </c>
      <c r="DN22" s="747"/>
      <c r="DO22" s="748" t="s">
        <v>742</v>
      </c>
      <c r="DP22" s="749" t="s">
        <v>742</v>
      </c>
      <c r="DQ22" s="747"/>
      <c r="DR22" s="748" t="s">
        <v>742</v>
      </c>
      <c r="DS22" s="749" t="s">
        <v>742</v>
      </c>
      <c r="DT22" s="747"/>
      <c r="DU22" s="748" t="s">
        <v>739</v>
      </c>
      <c r="DV22" s="749" t="s">
        <v>740</v>
      </c>
      <c r="DW22" s="747"/>
      <c r="DX22" s="748" t="s">
        <v>741</v>
      </c>
      <c r="DY22" s="749" t="s">
        <v>741</v>
      </c>
      <c r="DZ22" s="747"/>
      <c r="EA22" s="748" t="s">
        <v>741</v>
      </c>
      <c r="EB22" s="749" t="s">
        <v>741</v>
      </c>
      <c r="EC22" s="747"/>
      <c r="ED22" s="748" t="s">
        <v>741</v>
      </c>
      <c r="EE22" s="749" t="s">
        <v>741</v>
      </c>
      <c r="EF22" s="747"/>
      <c r="EG22" s="748" t="s">
        <v>741</v>
      </c>
      <c r="EH22" s="749" t="s">
        <v>741</v>
      </c>
      <c r="EI22" s="747"/>
      <c r="EJ22" s="745" t="s">
        <v>741</v>
      </c>
      <c r="EK22" s="746"/>
      <c r="EL22" s="747"/>
      <c r="EM22" s="748"/>
      <c r="EN22" s="749"/>
      <c r="EO22" s="747"/>
      <c r="EP22" s="748"/>
      <c r="EQ22" s="749"/>
      <c r="ER22" s="747"/>
      <c r="ES22" s="748"/>
      <c r="ET22" s="749"/>
      <c r="EU22" s="747"/>
      <c r="EV22" s="748"/>
      <c r="EW22" s="749"/>
      <c r="EX22" s="750"/>
      <c r="EZ22" s="752" t="s">
        <v>891</v>
      </c>
      <c r="FA22" s="714" t="s">
        <v>892</v>
      </c>
      <c r="FB22" s="722" t="s">
        <v>731</v>
      </c>
      <c r="FC22" s="753" t="s">
        <v>733</v>
      </c>
      <c r="FD22" s="754" t="s">
        <v>733</v>
      </c>
      <c r="FE22" s="755" t="s">
        <v>749</v>
      </c>
      <c r="FF22" s="756">
        <v>3.46</v>
      </c>
      <c r="FG22" s="757" t="s">
        <v>749</v>
      </c>
      <c r="FH22" s="756">
        <v>3.31</v>
      </c>
      <c r="FI22" s="758" t="s">
        <v>749</v>
      </c>
      <c r="FJ22" s="759">
        <v>3.34</v>
      </c>
      <c r="FK22" s="760" t="s">
        <v>743</v>
      </c>
      <c r="FL22" s="761">
        <v>50</v>
      </c>
      <c r="FM22" s="762">
        <v>8</v>
      </c>
      <c r="FN22" s="763">
        <v>16</v>
      </c>
      <c r="FO22" s="755" t="s">
        <v>733</v>
      </c>
      <c r="FP22" s="756">
        <v>0</v>
      </c>
      <c r="FQ22" s="757" t="s">
        <v>733</v>
      </c>
      <c r="FR22" s="756">
        <v>0</v>
      </c>
      <c r="FS22" s="758" t="s">
        <v>733</v>
      </c>
      <c r="FT22" s="759">
        <v>0</v>
      </c>
      <c r="FU22" s="760" t="s">
        <v>733</v>
      </c>
      <c r="FV22" s="761">
        <v>0</v>
      </c>
      <c r="FW22" s="762">
        <v>0</v>
      </c>
      <c r="FX22" s="763">
        <v>9</v>
      </c>
      <c r="FZ22" s="764" t="s">
        <v>750</v>
      </c>
      <c r="GA22" s="765" t="s">
        <v>745</v>
      </c>
      <c r="GB22" s="693"/>
      <c r="GD22" s="766"/>
      <c r="GE22" s="766"/>
    </row>
    <row r="23" spans="2:187" s="751" customFormat="1" ht="18.75" customHeight="1" x14ac:dyDescent="0.15">
      <c r="B23" s="704" t="s">
        <v>904</v>
      </c>
      <c r="C23" s="705" t="s">
        <v>905</v>
      </c>
      <c r="D23" s="706">
        <v>2023</v>
      </c>
      <c r="E23" s="707" t="s">
        <v>746</v>
      </c>
      <c r="F23" s="708">
        <v>1080326</v>
      </c>
      <c r="G23" s="709">
        <v>1080326</v>
      </c>
      <c r="H23" s="710">
        <v>45169</v>
      </c>
      <c r="I23" s="711" t="s">
        <v>906</v>
      </c>
      <c r="J23" s="712" t="s">
        <v>905</v>
      </c>
      <c r="K23" s="713" t="s">
        <v>907</v>
      </c>
      <c r="L23" s="705" t="s">
        <v>905</v>
      </c>
      <c r="M23" s="713" t="s">
        <v>907</v>
      </c>
      <c r="N23" s="714" t="s">
        <v>906</v>
      </c>
      <c r="O23" s="711" t="s">
        <v>119</v>
      </c>
      <c r="P23" s="714" t="s">
        <v>122</v>
      </c>
      <c r="Q23" s="715" t="s">
        <v>747</v>
      </c>
      <c r="R23" s="716"/>
      <c r="S23" s="716"/>
      <c r="T23" s="717"/>
      <c r="U23" s="718"/>
      <c r="V23" s="719">
        <v>3617.2889999999998</v>
      </c>
      <c r="W23" s="720">
        <v>11</v>
      </c>
      <c r="X23" s="720">
        <v>1</v>
      </c>
      <c r="Y23" s="721"/>
      <c r="Z23" s="706">
        <v>2023</v>
      </c>
      <c r="AA23" s="722">
        <v>2025</v>
      </c>
      <c r="AB23" s="723" t="s">
        <v>908</v>
      </c>
      <c r="AC23" s="724"/>
      <c r="AD23" s="714"/>
      <c r="AE23" s="725" t="s">
        <v>734</v>
      </c>
      <c r="AF23" s="712" t="s">
        <v>909</v>
      </c>
      <c r="AG23" s="712" t="s">
        <v>910</v>
      </c>
      <c r="AH23" s="714" t="s">
        <v>911</v>
      </c>
      <c r="AI23" s="725"/>
      <c r="AJ23" s="714"/>
      <c r="AK23" s="726">
        <v>2022</v>
      </c>
      <c r="AL23" s="720">
        <v>6831</v>
      </c>
      <c r="AM23" s="720">
        <v>7364</v>
      </c>
      <c r="AN23" s="727">
        <v>195.54016144730065</v>
      </c>
      <c r="AO23" s="728" t="s">
        <v>754</v>
      </c>
      <c r="AP23" s="729">
        <v>2025</v>
      </c>
      <c r="AQ23" s="721">
        <v>6626</v>
      </c>
      <c r="AR23" s="730">
        <v>3</v>
      </c>
      <c r="AS23" s="721">
        <v>7143</v>
      </c>
      <c r="AT23" s="730">
        <v>3</v>
      </c>
      <c r="AU23" s="731">
        <v>189.67</v>
      </c>
      <c r="AV23" s="728" t="s">
        <v>754</v>
      </c>
      <c r="AW23" s="732">
        <v>3</v>
      </c>
      <c r="AX23" s="733" t="s">
        <v>912</v>
      </c>
      <c r="AY23" s="726"/>
      <c r="AZ23" s="720"/>
      <c r="BA23" s="720"/>
      <c r="BB23" s="727"/>
      <c r="BC23" s="734"/>
      <c r="BD23" s="729"/>
      <c r="BE23" s="721"/>
      <c r="BF23" s="730"/>
      <c r="BG23" s="721"/>
      <c r="BH23" s="730"/>
      <c r="BI23" s="731"/>
      <c r="BJ23" s="734"/>
      <c r="BK23" s="732"/>
      <c r="BL23" s="733"/>
      <c r="BM23" s="711"/>
      <c r="BN23" s="735"/>
      <c r="BO23" s="714"/>
      <c r="BP23" s="711"/>
      <c r="BQ23" s="735"/>
      <c r="BR23" s="714"/>
      <c r="BS23" s="711"/>
      <c r="BT23" s="735"/>
      <c r="BU23" s="714"/>
      <c r="BV23" s="711"/>
      <c r="BW23" s="735"/>
      <c r="BX23" s="714"/>
      <c r="BY23" s="711"/>
      <c r="BZ23" s="735"/>
      <c r="CA23" s="714"/>
      <c r="CB23" s="736"/>
      <c r="CC23" s="705" t="s">
        <v>736</v>
      </c>
      <c r="CD23" s="737"/>
      <c r="CE23" s="738" t="s">
        <v>736</v>
      </c>
      <c r="CF23" s="739"/>
      <c r="CG23" s="740"/>
      <c r="CH23" s="740"/>
      <c r="CI23" s="740"/>
      <c r="CJ23" s="740"/>
      <c r="CK23" s="741"/>
      <c r="CL23" s="738" t="s">
        <v>736</v>
      </c>
      <c r="CM23" s="714"/>
      <c r="CN23" s="724" t="s">
        <v>736</v>
      </c>
      <c r="CO23" s="742"/>
      <c r="CP23" s="743">
        <v>0</v>
      </c>
      <c r="CQ23" s="744"/>
      <c r="CR23" s="743">
        <v>0</v>
      </c>
      <c r="CS23" s="744"/>
      <c r="CT23" s="743">
        <v>0</v>
      </c>
      <c r="CU23" s="744"/>
      <c r="CV23" s="743">
        <v>0</v>
      </c>
      <c r="CW23" s="745" t="s">
        <v>737</v>
      </c>
      <c r="CX23" s="746" t="s">
        <v>740</v>
      </c>
      <c r="CY23" s="747"/>
      <c r="CZ23" s="748" t="s">
        <v>739</v>
      </c>
      <c r="DA23" s="749" t="s">
        <v>740</v>
      </c>
      <c r="DB23" s="747"/>
      <c r="DC23" s="748" t="s">
        <v>739</v>
      </c>
      <c r="DD23" s="749" t="s">
        <v>740</v>
      </c>
      <c r="DE23" s="747"/>
      <c r="DF23" s="748" t="s">
        <v>739</v>
      </c>
      <c r="DG23" s="749" t="s">
        <v>740</v>
      </c>
      <c r="DH23" s="747" t="s">
        <v>913</v>
      </c>
      <c r="DI23" s="748" t="s">
        <v>739</v>
      </c>
      <c r="DJ23" s="749" t="s">
        <v>740</v>
      </c>
      <c r="DK23" s="747"/>
      <c r="DL23" s="748" t="s">
        <v>739</v>
      </c>
      <c r="DM23" s="749" t="s">
        <v>740</v>
      </c>
      <c r="DN23" s="747" t="s">
        <v>914</v>
      </c>
      <c r="DO23" s="748" t="s">
        <v>739</v>
      </c>
      <c r="DP23" s="749" t="s">
        <v>740</v>
      </c>
      <c r="DQ23" s="747" t="s">
        <v>915</v>
      </c>
      <c r="DR23" s="748" t="s">
        <v>739</v>
      </c>
      <c r="DS23" s="749" t="s">
        <v>740</v>
      </c>
      <c r="DT23" s="747"/>
      <c r="DU23" s="748" t="s">
        <v>739</v>
      </c>
      <c r="DV23" s="749" t="s">
        <v>740</v>
      </c>
      <c r="DW23" s="747"/>
      <c r="DX23" s="748" t="s">
        <v>739</v>
      </c>
      <c r="DY23" s="749" t="s">
        <v>740</v>
      </c>
      <c r="DZ23" s="747" t="s">
        <v>916</v>
      </c>
      <c r="EA23" s="748" t="s">
        <v>741</v>
      </c>
      <c r="EB23" s="749" t="s">
        <v>741</v>
      </c>
      <c r="EC23" s="747"/>
      <c r="ED23" s="748" t="s">
        <v>739</v>
      </c>
      <c r="EE23" s="749" t="s">
        <v>740</v>
      </c>
      <c r="EF23" s="747" t="s">
        <v>917</v>
      </c>
      <c r="EG23" s="748" t="s">
        <v>739</v>
      </c>
      <c r="EH23" s="749" t="s">
        <v>740</v>
      </c>
      <c r="EI23" s="747"/>
      <c r="EJ23" s="745"/>
      <c r="EK23" s="746"/>
      <c r="EL23" s="747"/>
      <c r="EM23" s="748"/>
      <c r="EN23" s="749"/>
      <c r="EO23" s="747"/>
      <c r="EP23" s="748"/>
      <c r="EQ23" s="749"/>
      <c r="ER23" s="747"/>
      <c r="ES23" s="748"/>
      <c r="ET23" s="749"/>
      <c r="EU23" s="747"/>
      <c r="EV23" s="748"/>
      <c r="EW23" s="749"/>
      <c r="EX23" s="750"/>
      <c r="EZ23" s="752" t="s">
        <v>904</v>
      </c>
      <c r="FA23" s="714" t="s">
        <v>905</v>
      </c>
      <c r="FB23" s="722" t="s">
        <v>746</v>
      </c>
      <c r="FC23" s="753" t="s">
        <v>733</v>
      </c>
      <c r="FD23" s="754" t="s">
        <v>733</v>
      </c>
      <c r="FE23" s="755" t="s">
        <v>749</v>
      </c>
      <c r="FF23" s="756">
        <v>3</v>
      </c>
      <c r="FG23" s="757" t="s">
        <v>749</v>
      </c>
      <c r="FH23" s="756">
        <v>3</v>
      </c>
      <c r="FI23" s="758" t="s">
        <v>749</v>
      </c>
      <c r="FJ23" s="759">
        <v>3</v>
      </c>
      <c r="FK23" s="760" t="s">
        <v>749</v>
      </c>
      <c r="FL23" s="761">
        <v>100</v>
      </c>
      <c r="FM23" s="762">
        <v>24</v>
      </c>
      <c r="FN23" s="763">
        <v>24</v>
      </c>
      <c r="FO23" s="755" t="s">
        <v>733</v>
      </c>
      <c r="FP23" s="756">
        <v>0</v>
      </c>
      <c r="FQ23" s="757" t="s">
        <v>733</v>
      </c>
      <c r="FR23" s="756">
        <v>0</v>
      </c>
      <c r="FS23" s="758" t="s">
        <v>733</v>
      </c>
      <c r="FT23" s="759">
        <v>0</v>
      </c>
      <c r="FU23" s="760" t="s">
        <v>733</v>
      </c>
      <c r="FV23" s="761" t="s">
        <v>733</v>
      </c>
      <c r="FW23" s="762" t="s">
        <v>733</v>
      </c>
      <c r="FX23" s="763" t="s">
        <v>733</v>
      </c>
      <c r="FZ23" s="764" t="s">
        <v>750</v>
      </c>
      <c r="GA23" s="765" t="s">
        <v>745</v>
      </c>
      <c r="GB23" s="693"/>
      <c r="GD23" s="766"/>
      <c r="GE23" s="766"/>
    </row>
    <row r="24" spans="2:187" s="751" customFormat="1" ht="18.75" customHeight="1" x14ac:dyDescent="0.15">
      <c r="B24" s="704" t="s">
        <v>918</v>
      </c>
      <c r="C24" s="705" t="s">
        <v>919</v>
      </c>
      <c r="D24" s="706">
        <v>2023</v>
      </c>
      <c r="E24" s="707" t="s">
        <v>746</v>
      </c>
      <c r="F24" s="708">
        <v>1080327</v>
      </c>
      <c r="G24" s="709">
        <v>1080327</v>
      </c>
      <c r="H24" s="710">
        <v>45126</v>
      </c>
      <c r="I24" s="711" t="s">
        <v>920</v>
      </c>
      <c r="J24" s="712" t="s">
        <v>919</v>
      </c>
      <c r="K24" s="713" t="s">
        <v>921</v>
      </c>
      <c r="L24" s="705" t="s">
        <v>919</v>
      </c>
      <c r="M24" s="713" t="s">
        <v>921</v>
      </c>
      <c r="N24" s="714" t="s">
        <v>920</v>
      </c>
      <c r="O24" s="711" t="s">
        <v>119</v>
      </c>
      <c r="P24" s="714" t="s">
        <v>122</v>
      </c>
      <c r="Q24" s="715" t="s">
        <v>747</v>
      </c>
      <c r="R24" s="716"/>
      <c r="S24" s="716"/>
      <c r="T24" s="717"/>
      <c r="U24" s="718"/>
      <c r="V24" s="719">
        <v>2231.8548000000001</v>
      </c>
      <c r="W24" s="720">
        <v>7</v>
      </c>
      <c r="X24" s="720">
        <v>0</v>
      </c>
      <c r="Y24" s="721"/>
      <c r="Z24" s="706">
        <v>2023</v>
      </c>
      <c r="AA24" s="722">
        <v>2025</v>
      </c>
      <c r="AB24" s="723" t="s">
        <v>922</v>
      </c>
      <c r="AC24" s="724" t="s">
        <v>734</v>
      </c>
      <c r="AD24" s="714" t="s">
        <v>923</v>
      </c>
      <c r="AE24" s="725"/>
      <c r="AF24" s="712"/>
      <c r="AG24" s="712"/>
      <c r="AH24" s="714"/>
      <c r="AI24" s="725"/>
      <c r="AJ24" s="714"/>
      <c r="AK24" s="726">
        <v>2022</v>
      </c>
      <c r="AL24" s="720">
        <v>4117</v>
      </c>
      <c r="AM24" s="720">
        <v>4087</v>
      </c>
      <c r="AN24" s="727"/>
      <c r="AO24" s="728"/>
      <c r="AP24" s="729">
        <v>2025</v>
      </c>
      <c r="AQ24" s="721">
        <v>3993</v>
      </c>
      <c r="AR24" s="730">
        <v>3.01</v>
      </c>
      <c r="AS24" s="721">
        <v>3964</v>
      </c>
      <c r="AT24" s="730">
        <v>3</v>
      </c>
      <c r="AU24" s="731"/>
      <c r="AV24" s="728"/>
      <c r="AW24" s="732"/>
      <c r="AX24" s="733" t="s">
        <v>924</v>
      </c>
      <c r="AY24" s="726"/>
      <c r="AZ24" s="720"/>
      <c r="BA24" s="720"/>
      <c r="BB24" s="727"/>
      <c r="BC24" s="734"/>
      <c r="BD24" s="729"/>
      <c r="BE24" s="721"/>
      <c r="BF24" s="730"/>
      <c r="BG24" s="721"/>
      <c r="BH24" s="730"/>
      <c r="BI24" s="731"/>
      <c r="BJ24" s="734"/>
      <c r="BK24" s="732"/>
      <c r="BL24" s="733"/>
      <c r="BM24" s="711"/>
      <c r="BN24" s="735"/>
      <c r="BO24" s="714"/>
      <c r="BP24" s="711"/>
      <c r="BQ24" s="735"/>
      <c r="BR24" s="714"/>
      <c r="BS24" s="711"/>
      <c r="BT24" s="735"/>
      <c r="BU24" s="714"/>
      <c r="BV24" s="711"/>
      <c r="BW24" s="735"/>
      <c r="BX24" s="714"/>
      <c r="BY24" s="711"/>
      <c r="BZ24" s="735"/>
      <c r="CA24" s="714"/>
      <c r="CB24" s="736"/>
      <c r="CC24" s="705" t="s">
        <v>748</v>
      </c>
      <c r="CD24" s="737" t="s">
        <v>925</v>
      </c>
      <c r="CE24" s="738" t="s">
        <v>736</v>
      </c>
      <c r="CF24" s="739"/>
      <c r="CG24" s="740"/>
      <c r="CH24" s="740"/>
      <c r="CI24" s="740"/>
      <c r="CJ24" s="740"/>
      <c r="CK24" s="741"/>
      <c r="CL24" s="738" t="s">
        <v>748</v>
      </c>
      <c r="CM24" s="714" t="s">
        <v>926</v>
      </c>
      <c r="CN24" s="724" t="s">
        <v>736</v>
      </c>
      <c r="CO24" s="742">
        <v>0</v>
      </c>
      <c r="CP24" s="743">
        <v>0</v>
      </c>
      <c r="CQ24" s="744">
        <v>0</v>
      </c>
      <c r="CR24" s="743">
        <v>0</v>
      </c>
      <c r="CS24" s="744">
        <v>0</v>
      </c>
      <c r="CT24" s="743">
        <v>0</v>
      </c>
      <c r="CU24" s="744">
        <v>0</v>
      </c>
      <c r="CV24" s="743">
        <v>0</v>
      </c>
      <c r="CW24" s="745" t="s">
        <v>737</v>
      </c>
      <c r="CX24" s="746" t="s">
        <v>738</v>
      </c>
      <c r="CY24" s="747"/>
      <c r="CZ24" s="748" t="s">
        <v>739</v>
      </c>
      <c r="DA24" s="749" t="s">
        <v>738</v>
      </c>
      <c r="DB24" s="747"/>
      <c r="DC24" s="748" t="s">
        <v>739</v>
      </c>
      <c r="DD24" s="749" t="s">
        <v>738</v>
      </c>
      <c r="DE24" s="747"/>
      <c r="DF24" s="748" t="s">
        <v>739</v>
      </c>
      <c r="DG24" s="749" t="s">
        <v>738</v>
      </c>
      <c r="DH24" s="747"/>
      <c r="DI24" s="748" t="s">
        <v>739</v>
      </c>
      <c r="DJ24" s="749" t="s">
        <v>738</v>
      </c>
      <c r="DK24" s="747"/>
      <c r="DL24" s="748" t="s">
        <v>739</v>
      </c>
      <c r="DM24" s="749" t="s">
        <v>738</v>
      </c>
      <c r="DN24" s="747"/>
      <c r="DO24" s="748" t="s">
        <v>739</v>
      </c>
      <c r="DP24" s="749" t="s">
        <v>738</v>
      </c>
      <c r="DQ24" s="747"/>
      <c r="DR24" s="748" t="s">
        <v>739</v>
      </c>
      <c r="DS24" s="749" t="s">
        <v>738</v>
      </c>
      <c r="DT24" s="747"/>
      <c r="DU24" s="748" t="s">
        <v>739</v>
      </c>
      <c r="DV24" s="749" t="s">
        <v>738</v>
      </c>
      <c r="DW24" s="747"/>
      <c r="DX24" s="748" t="s">
        <v>739</v>
      </c>
      <c r="DY24" s="749" t="s">
        <v>738</v>
      </c>
      <c r="DZ24" s="747"/>
      <c r="EA24" s="748" t="s">
        <v>739</v>
      </c>
      <c r="EB24" s="749" t="s">
        <v>738</v>
      </c>
      <c r="EC24" s="747"/>
      <c r="ED24" s="748" t="s">
        <v>739</v>
      </c>
      <c r="EE24" s="749" t="s">
        <v>738</v>
      </c>
      <c r="EF24" s="747"/>
      <c r="EG24" s="748" t="s">
        <v>739</v>
      </c>
      <c r="EH24" s="749" t="s">
        <v>738</v>
      </c>
      <c r="EI24" s="747"/>
      <c r="EJ24" s="745"/>
      <c r="EK24" s="746"/>
      <c r="EL24" s="747"/>
      <c r="EM24" s="748"/>
      <c r="EN24" s="749"/>
      <c r="EO24" s="747"/>
      <c r="EP24" s="748"/>
      <c r="EQ24" s="749"/>
      <c r="ER24" s="747"/>
      <c r="ES24" s="748"/>
      <c r="ET24" s="749"/>
      <c r="EU24" s="747"/>
      <c r="EV24" s="748"/>
      <c r="EW24" s="749"/>
      <c r="EX24" s="750"/>
      <c r="EZ24" s="752" t="s">
        <v>918</v>
      </c>
      <c r="FA24" s="714" t="s">
        <v>919</v>
      </c>
      <c r="FB24" s="722" t="s">
        <v>746</v>
      </c>
      <c r="FC24" s="753" t="s">
        <v>733</v>
      </c>
      <c r="FD24" s="754" t="s">
        <v>733</v>
      </c>
      <c r="FE24" s="755" t="s">
        <v>749</v>
      </c>
      <c r="FF24" s="756">
        <v>3.01</v>
      </c>
      <c r="FG24" s="757" t="s">
        <v>749</v>
      </c>
      <c r="FH24" s="756">
        <v>3</v>
      </c>
      <c r="FI24" s="758" t="s">
        <v>743</v>
      </c>
      <c r="FJ24" s="759">
        <v>0</v>
      </c>
      <c r="FK24" s="760" t="s">
        <v>749</v>
      </c>
      <c r="FL24" s="761">
        <v>100</v>
      </c>
      <c r="FM24" s="762">
        <v>26</v>
      </c>
      <c r="FN24" s="763">
        <v>26</v>
      </c>
      <c r="FO24" s="755" t="s">
        <v>733</v>
      </c>
      <c r="FP24" s="756">
        <v>0</v>
      </c>
      <c r="FQ24" s="757" t="s">
        <v>733</v>
      </c>
      <c r="FR24" s="756">
        <v>0</v>
      </c>
      <c r="FS24" s="758" t="s">
        <v>733</v>
      </c>
      <c r="FT24" s="759">
        <v>0</v>
      </c>
      <c r="FU24" s="760" t="s">
        <v>733</v>
      </c>
      <c r="FV24" s="761" t="s">
        <v>733</v>
      </c>
      <c r="FW24" s="762" t="s">
        <v>733</v>
      </c>
      <c r="FX24" s="763" t="s">
        <v>733</v>
      </c>
      <c r="FZ24" s="764" t="s">
        <v>750</v>
      </c>
      <c r="GA24" s="765" t="s">
        <v>745</v>
      </c>
      <c r="GB24" s="693"/>
      <c r="GD24" s="766"/>
      <c r="GE24" s="766"/>
    </row>
    <row r="25" spans="2:187" s="751" customFormat="1" ht="18.75" customHeight="1" x14ac:dyDescent="0.15">
      <c r="B25" s="704" t="s">
        <v>927</v>
      </c>
      <c r="C25" s="705" t="s">
        <v>928</v>
      </c>
      <c r="D25" s="706">
        <v>2023</v>
      </c>
      <c r="E25" s="707" t="s">
        <v>801</v>
      </c>
      <c r="F25" s="708">
        <v>1080328</v>
      </c>
      <c r="G25" s="709">
        <v>1080328</v>
      </c>
      <c r="H25" s="710">
        <v>45135</v>
      </c>
      <c r="I25" s="711" t="s">
        <v>929</v>
      </c>
      <c r="J25" s="712" t="s">
        <v>928</v>
      </c>
      <c r="K25" s="713" t="s">
        <v>930</v>
      </c>
      <c r="L25" s="705" t="s">
        <v>928</v>
      </c>
      <c r="M25" s="713" t="s">
        <v>930</v>
      </c>
      <c r="N25" s="714" t="s">
        <v>931</v>
      </c>
      <c r="O25" s="711" t="s">
        <v>119</v>
      </c>
      <c r="P25" s="714" t="s">
        <v>122</v>
      </c>
      <c r="Q25" s="715"/>
      <c r="R25" s="716"/>
      <c r="S25" s="716"/>
      <c r="T25" s="717" t="s">
        <v>805</v>
      </c>
      <c r="U25" s="718"/>
      <c r="V25" s="719">
        <v>1419.1032</v>
      </c>
      <c r="W25" s="720">
        <v>11</v>
      </c>
      <c r="X25" s="720">
        <v>0</v>
      </c>
      <c r="Y25" s="721"/>
      <c r="Z25" s="706">
        <v>2023</v>
      </c>
      <c r="AA25" s="722">
        <v>2025</v>
      </c>
      <c r="AB25" s="723" t="s">
        <v>932</v>
      </c>
      <c r="AC25" s="724"/>
      <c r="AD25" s="714"/>
      <c r="AE25" s="725" t="s">
        <v>734</v>
      </c>
      <c r="AF25" s="712" t="s">
        <v>933</v>
      </c>
      <c r="AG25" s="712" t="s">
        <v>931</v>
      </c>
      <c r="AH25" s="714" t="s">
        <v>934</v>
      </c>
      <c r="AI25" s="725"/>
      <c r="AJ25" s="714"/>
      <c r="AK25" s="726">
        <v>2022</v>
      </c>
      <c r="AL25" s="720">
        <v>2579</v>
      </c>
      <c r="AM25" s="720">
        <v>2583</v>
      </c>
      <c r="AN25" s="727">
        <v>135.25976127897215</v>
      </c>
      <c r="AO25" s="728" t="s">
        <v>765</v>
      </c>
      <c r="AP25" s="729">
        <v>2025</v>
      </c>
      <c r="AQ25" s="721">
        <v>2501.63</v>
      </c>
      <c r="AR25" s="730">
        <v>3</v>
      </c>
      <c r="AS25" s="721">
        <v>2505.5100000000002</v>
      </c>
      <c r="AT25" s="730">
        <v>2.99</v>
      </c>
      <c r="AU25" s="731">
        <v>131.19999999999999</v>
      </c>
      <c r="AV25" s="728" t="s">
        <v>765</v>
      </c>
      <c r="AW25" s="732">
        <v>3</v>
      </c>
      <c r="AX25" s="733" t="s">
        <v>935</v>
      </c>
      <c r="AY25" s="726"/>
      <c r="AZ25" s="720"/>
      <c r="BA25" s="720"/>
      <c r="BB25" s="727"/>
      <c r="BC25" s="734"/>
      <c r="BD25" s="729"/>
      <c r="BE25" s="721"/>
      <c r="BF25" s="730"/>
      <c r="BG25" s="721"/>
      <c r="BH25" s="730"/>
      <c r="BI25" s="731"/>
      <c r="BJ25" s="734"/>
      <c r="BK25" s="732"/>
      <c r="BL25" s="733"/>
      <c r="BM25" s="711"/>
      <c r="BN25" s="735"/>
      <c r="BO25" s="714"/>
      <c r="BP25" s="711"/>
      <c r="BQ25" s="735"/>
      <c r="BR25" s="714"/>
      <c r="BS25" s="711"/>
      <c r="BT25" s="735"/>
      <c r="BU25" s="714"/>
      <c r="BV25" s="711"/>
      <c r="BW25" s="735"/>
      <c r="BX25" s="714"/>
      <c r="BY25" s="711"/>
      <c r="BZ25" s="735"/>
      <c r="CA25" s="714"/>
      <c r="CB25" s="736"/>
      <c r="CC25" s="705" t="s">
        <v>736</v>
      </c>
      <c r="CD25" s="737"/>
      <c r="CE25" s="738" t="s">
        <v>736</v>
      </c>
      <c r="CF25" s="739"/>
      <c r="CG25" s="740"/>
      <c r="CH25" s="740"/>
      <c r="CI25" s="740"/>
      <c r="CJ25" s="740"/>
      <c r="CK25" s="741"/>
      <c r="CL25" s="738" t="s">
        <v>736</v>
      </c>
      <c r="CM25" s="714"/>
      <c r="CN25" s="724" t="s">
        <v>736</v>
      </c>
      <c r="CO25" s="742"/>
      <c r="CP25" s="743">
        <v>0</v>
      </c>
      <c r="CQ25" s="744"/>
      <c r="CR25" s="743">
        <v>0</v>
      </c>
      <c r="CS25" s="744"/>
      <c r="CT25" s="743">
        <v>0</v>
      </c>
      <c r="CU25" s="744"/>
      <c r="CV25" s="743">
        <v>0</v>
      </c>
      <c r="CW25" s="745" t="s">
        <v>737</v>
      </c>
      <c r="CX25" s="746" t="s">
        <v>740</v>
      </c>
      <c r="CY25" s="747"/>
      <c r="CZ25" s="748" t="s">
        <v>739</v>
      </c>
      <c r="DA25" s="749" t="s">
        <v>740</v>
      </c>
      <c r="DB25" s="747"/>
      <c r="DC25" s="748" t="s">
        <v>739</v>
      </c>
      <c r="DD25" s="749" t="s">
        <v>740</v>
      </c>
      <c r="DE25" s="747"/>
      <c r="DF25" s="748" t="s">
        <v>739</v>
      </c>
      <c r="DG25" s="749" t="s">
        <v>740</v>
      </c>
      <c r="DH25" s="747"/>
      <c r="DI25" s="748" t="s">
        <v>739</v>
      </c>
      <c r="DJ25" s="749" t="s">
        <v>740</v>
      </c>
      <c r="DK25" s="747"/>
      <c r="DL25" s="748" t="s">
        <v>741</v>
      </c>
      <c r="DM25" s="749" t="s">
        <v>741</v>
      </c>
      <c r="DN25" s="747"/>
      <c r="DO25" s="748" t="s">
        <v>739</v>
      </c>
      <c r="DP25" s="749" t="s">
        <v>740</v>
      </c>
      <c r="DQ25" s="747"/>
      <c r="DR25" s="748" t="s">
        <v>739</v>
      </c>
      <c r="DS25" s="749" t="s">
        <v>740</v>
      </c>
      <c r="DT25" s="747"/>
      <c r="DU25" s="748" t="s">
        <v>739</v>
      </c>
      <c r="DV25" s="749" t="s">
        <v>740</v>
      </c>
      <c r="DW25" s="747"/>
      <c r="DX25" s="748" t="s">
        <v>739</v>
      </c>
      <c r="DY25" s="749" t="s">
        <v>740</v>
      </c>
      <c r="DZ25" s="747"/>
      <c r="EA25" s="748" t="s">
        <v>741</v>
      </c>
      <c r="EB25" s="749" t="s">
        <v>741</v>
      </c>
      <c r="EC25" s="747"/>
      <c r="ED25" s="748" t="s">
        <v>741</v>
      </c>
      <c r="EE25" s="749" t="s">
        <v>741</v>
      </c>
      <c r="EF25" s="747"/>
      <c r="EG25" s="748" t="s">
        <v>739</v>
      </c>
      <c r="EH25" s="749" t="s">
        <v>740</v>
      </c>
      <c r="EI25" s="747"/>
      <c r="EJ25" s="745"/>
      <c r="EK25" s="746"/>
      <c r="EL25" s="747"/>
      <c r="EM25" s="748"/>
      <c r="EN25" s="749"/>
      <c r="EO25" s="747"/>
      <c r="EP25" s="748"/>
      <c r="EQ25" s="749"/>
      <c r="ER25" s="747"/>
      <c r="ES25" s="748"/>
      <c r="ET25" s="749"/>
      <c r="EU25" s="747"/>
      <c r="EV25" s="748"/>
      <c r="EW25" s="749"/>
      <c r="EX25" s="750"/>
      <c r="EZ25" s="752" t="s">
        <v>927</v>
      </c>
      <c r="FA25" s="714" t="s">
        <v>928</v>
      </c>
      <c r="FB25" s="722" t="s">
        <v>813</v>
      </c>
      <c r="FC25" s="753" t="s">
        <v>733</v>
      </c>
      <c r="FD25" s="754" t="s">
        <v>733</v>
      </c>
      <c r="FE25" s="755" t="s">
        <v>749</v>
      </c>
      <c r="FF25" s="756">
        <v>3</v>
      </c>
      <c r="FG25" s="757" t="s">
        <v>749</v>
      </c>
      <c r="FH25" s="756">
        <v>2.99</v>
      </c>
      <c r="FI25" s="758" t="s">
        <v>749</v>
      </c>
      <c r="FJ25" s="759">
        <v>3</v>
      </c>
      <c r="FK25" s="760" t="s">
        <v>749</v>
      </c>
      <c r="FL25" s="761">
        <v>100</v>
      </c>
      <c r="FM25" s="762">
        <v>20</v>
      </c>
      <c r="FN25" s="763">
        <v>20</v>
      </c>
      <c r="FO25" s="755" t="s">
        <v>733</v>
      </c>
      <c r="FP25" s="756">
        <v>0</v>
      </c>
      <c r="FQ25" s="757" t="s">
        <v>733</v>
      </c>
      <c r="FR25" s="756">
        <v>0</v>
      </c>
      <c r="FS25" s="758" t="s">
        <v>733</v>
      </c>
      <c r="FT25" s="759">
        <v>0</v>
      </c>
      <c r="FU25" s="760" t="s">
        <v>733</v>
      </c>
      <c r="FV25" s="761" t="s">
        <v>733</v>
      </c>
      <c r="FW25" s="762" t="s">
        <v>733</v>
      </c>
      <c r="FX25" s="763" t="s">
        <v>733</v>
      </c>
      <c r="FZ25" s="764" t="s">
        <v>750</v>
      </c>
      <c r="GA25" s="765" t="s">
        <v>745</v>
      </c>
      <c r="GB25" s="693"/>
      <c r="GD25" s="766"/>
      <c r="GE25" s="766"/>
    </row>
    <row r="26" spans="2:187" s="751" customFormat="1" ht="18.75" customHeight="1" x14ac:dyDescent="0.15">
      <c r="B26" s="704" t="s">
        <v>936</v>
      </c>
      <c r="C26" s="705" t="s">
        <v>937</v>
      </c>
      <c r="D26" s="706">
        <v>2023</v>
      </c>
      <c r="E26" s="707" t="s">
        <v>751</v>
      </c>
      <c r="F26" s="708">
        <v>3044329</v>
      </c>
      <c r="G26" s="709">
        <v>3044329</v>
      </c>
      <c r="H26" s="710">
        <v>45210</v>
      </c>
      <c r="I26" s="711" t="s">
        <v>938</v>
      </c>
      <c r="J26" s="712" t="s">
        <v>937</v>
      </c>
      <c r="K26" s="713" t="s">
        <v>939</v>
      </c>
      <c r="L26" s="705" t="s">
        <v>937</v>
      </c>
      <c r="M26" s="713" t="s">
        <v>939</v>
      </c>
      <c r="N26" s="714" t="s">
        <v>938</v>
      </c>
      <c r="O26" s="711" t="s">
        <v>67</v>
      </c>
      <c r="P26" s="714" t="s">
        <v>70</v>
      </c>
      <c r="Q26" s="715"/>
      <c r="R26" s="716"/>
      <c r="S26" s="716" t="s">
        <v>752</v>
      </c>
      <c r="T26" s="717"/>
      <c r="U26" s="718"/>
      <c r="V26" s="719"/>
      <c r="W26" s="720"/>
      <c r="X26" s="720"/>
      <c r="Y26" s="721">
        <v>328</v>
      </c>
      <c r="Z26" s="706">
        <v>2023</v>
      </c>
      <c r="AA26" s="722">
        <v>2025</v>
      </c>
      <c r="AB26" s="723" t="s">
        <v>940</v>
      </c>
      <c r="AC26" s="724"/>
      <c r="AD26" s="714"/>
      <c r="AE26" s="725" t="s">
        <v>734</v>
      </c>
      <c r="AF26" s="712" t="s">
        <v>941</v>
      </c>
      <c r="AG26" s="712" t="s">
        <v>938</v>
      </c>
      <c r="AH26" s="714" t="s">
        <v>942</v>
      </c>
      <c r="AI26" s="725"/>
      <c r="AJ26" s="714"/>
      <c r="AK26" s="726"/>
      <c r="AL26" s="720"/>
      <c r="AM26" s="720"/>
      <c r="AN26" s="727"/>
      <c r="AO26" s="728"/>
      <c r="AP26" s="729"/>
      <c r="AQ26" s="721"/>
      <c r="AR26" s="730"/>
      <c r="AS26" s="721"/>
      <c r="AT26" s="730"/>
      <c r="AU26" s="731"/>
      <c r="AV26" s="728"/>
      <c r="AW26" s="732"/>
      <c r="AX26" s="733"/>
      <c r="AY26" s="726">
        <v>2022</v>
      </c>
      <c r="AZ26" s="720">
        <v>2976.0385399999996</v>
      </c>
      <c r="BA26" s="720">
        <v>2976.0385399999996</v>
      </c>
      <c r="BB26" s="727"/>
      <c r="BC26" s="734"/>
      <c r="BD26" s="729">
        <v>2025</v>
      </c>
      <c r="BE26" s="721">
        <v>2886</v>
      </c>
      <c r="BF26" s="730">
        <v>3.02</v>
      </c>
      <c r="BG26" s="721">
        <v>2886</v>
      </c>
      <c r="BH26" s="730">
        <v>3.02</v>
      </c>
      <c r="BI26" s="731"/>
      <c r="BJ26" s="734"/>
      <c r="BK26" s="732"/>
      <c r="BL26" s="733" t="s">
        <v>943</v>
      </c>
      <c r="BM26" s="711"/>
      <c r="BN26" s="735"/>
      <c r="BO26" s="714"/>
      <c r="BP26" s="711"/>
      <c r="BQ26" s="735"/>
      <c r="BR26" s="714"/>
      <c r="BS26" s="711"/>
      <c r="BT26" s="735"/>
      <c r="BU26" s="714"/>
      <c r="BV26" s="711"/>
      <c r="BW26" s="735"/>
      <c r="BX26" s="714"/>
      <c r="BY26" s="711"/>
      <c r="BZ26" s="735"/>
      <c r="CA26" s="714"/>
      <c r="CB26" s="736"/>
      <c r="CC26" s="705" t="s">
        <v>736</v>
      </c>
      <c r="CD26" s="737"/>
      <c r="CE26" s="738" t="s">
        <v>736</v>
      </c>
      <c r="CF26" s="739"/>
      <c r="CG26" s="740"/>
      <c r="CH26" s="740"/>
      <c r="CI26" s="740"/>
      <c r="CJ26" s="740"/>
      <c r="CK26" s="741"/>
      <c r="CL26" s="738" t="s">
        <v>736</v>
      </c>
      <c r="CM26" s="714"/>
      <c r="CN26" s="724" t="s">
        <v>736</v>
      </c>
      <c r="CO26" s="742"/>
      <c r="CP26" s="743">
        <v>2</v>
      </c>
      <c r="CQ26" s="744"/>
      <c r="CR26" s="743">
        <v>0</v>
      </c>
      <c r="CS26" s="744"/>
      <c r="CT26" s="743">
        <v>0</v>
      </c>
      <c r="CU26" s="744"/>
      <c r="CV26" s="743">
        <v>2</v>
      </c>
      <c r="CW26" s="745"/>
      <c r="CX26" s="746"/>
      <c r="CY26" s="747"/>
      <c r="CZ26" s="748"/>
      <c r="DA26" s="749"/>
      <c r="DB26" s="747"/>
      <c r="DC26" s="748"/>
      <c r="DD26" s="749"/>
      <c r="DE26" s="747"/>
      <c r="DF26" s="748"/>
      <c r="DG26" s="749"/>
      <c r="DH26" s="747"/>
      <c r="DI26" s="748"/>
      <c r="DJ26" s="749"/>
      <c r="DK26" s="747"/>
      <c r="DL26" s="748"/>
      <c r="DM26" s="749"/>
      <c r="DN26" s="747"/>
      <c r="DO26" s="748"/>
      <c r="DP26" s="749"/>
      <c r="DQ26" s="747"/>
      <c r="DR26" s="748"/>
      <c r="DS26" s="749"/>
      <c r="DT26" s="747"/>
      <c r="DU26" s="748"/>
      <c r="DV26" s="749"/>
      <c r="DW26" s="747"/>
      <c r="DX26" s="748"/>
      <c r="DY26" s="749"/>
      <c r="DZ26" s="747"/>
      <c r="EA26" s="748"/>
      <c r="EB26" s="749"/>
      <c r="EC26" s="747"/>
      <c r="ED26" s="748"/>
      <c r="EE26" s="749"/>
      <c r="EF26" s="747"/>
      <c r="EG26" s="748"/>
      <c r="EH26" s="749"/>
      <c r="EI26" s="747"/>
      <c r="EJ26" s="745" t="s">
        <v>737</v>
      </c>
      <c r="EK26" s="746" t="s">
        <v>740</v>
      </c>
      <c r="EL26" s="747"/>
      <c r="EM26" s="748" t="s">
        <v>737</v>
      </c>
      <c r="EN26" s="749" t="s">
        <v>740</v>
      </c>
      <c r="EO26" s="747"/>
      <c r="EP26" s="748" t="s">
        <v>739</v>
      </c>
      <c r="EQ26" s="749" t="s">
        <v>740</v>
      </c>
      <c r="ER26" s="747"/>
      <c r="ES26" s="748" t="s">
        <v>739</v>
      </c>
      <c r="ET26" s="749" t="s">
        <v>740</v>
      </c>
      <c r="EU26" s="747"/>
      <c r="EV26" s="748" t="s">
        <v>739</v>
      </c>
      <c r="EW26" s="749" t="s">
        <v>740</v>
      </c>
      <c r="EX26" s="750"/>
      <c r="EZ26" s="752" t="s">
        <v>936</v>
      </c>
      <c r="FA26" s="714" t="s">
        <v>937</v>
      </c>
      <c r="FB26" s="722" t="s">
        <v>751</v>
      </c>
      <c r="FC26" s="753" t="s">
        <v>733</v>
      </c>
      <c r="FD26" s="754" t="s">
        <v>733</v>
      </c>
      <c r="FE26" s="755" t="s">
        <v>733</v>
      </c>
      <c r="FF26" s="756">
        <v>0</v>
      </c>
      <c r="FG26" s="757" t="s">
        <v>733</v>
      </c>
      <c r="FH26" s="756">
        <v>0</v>
      </c>
      <c r="FI26" s="758" t="s">
        <v>733</v>
      </c>
      <c r="FJ26" s="759">
        <v>0</v>
      </c>
      <c r="FK26" s="760" t="s">
        <v>733</v>
      </c>
      <c r="FL26" s="761" t="s">
        <v>733</v>
      </c>
      <c r="FM26" s="762" t="s">
        <v>733</v>
      </c>
      <c r="FN26" s="763" t="s">
        <v>733</v>
      </c>
      <c r="FO26" s="755" t="s">
        <v>749</v>
      </c>
      <c r="FP26" s="756">
        <v>3.02</v>
      </c>
      <c r="FQ26" s="757" t="s">
        <v>753</v>
      </c>
      <c r="FR26" s="756">
        <v>3.02</v>
      </c>
      <c r="FS26" s="758" t="s">
        <v>743</v>
      </c>
      <c r="FT26" s="759">
        <v>0</v>
      </c>
      <c r="FU26" s="760" t="s">
        <v>749</v>
      </c>
      <c r="FV26" s="761">
        <v>100</v>
      </c>
      <c r="FW26" s="762">
        <v>10</v>
      </c>
      <c r="FX26" s="763">
        <v>10</v>
      </c>
      <c r="FZ26" s="764" t="s">
        <v>745</v>
      </c>
      <c r="GA26" s="765" t="s">
        <v>750</v>
      </c>
      <c r="GB26" s="693"/>
      <c r="GD26" s="766"/>
      <c r="GE26" s="766"/>
    </row>
    <row r="27" spans="2:187" s="751" customFormat="1" ht="18.75" customHeight="1" x14ac:dyDescent="0.15">
      <c r="B27" s="704" t="s">
        <v>944</v>
      </c>
      <c r="C27" s="705" t="s">
        <v>945</v>
      </c>
      <c r="D27" s="706">
        <v>2023</v>
      </c>
      <c r="E27" s="707" t="s">
        <v>746</v>
      </c>
      <c r="F27" s="708">
        <v>1076330</v>
      </c>
      <c r="G27" s="709">
        <v>1076330</v>
      </c>
      <c r="H27" s="710">
        <v>45117</v>
      </c>
      <c r="I27" s="711" t="s">
        <v>946</v>
      </c>
      <c r="J27" s="712" t="s">
        <v>945</v>
      </c>
      <c r="K27" s="713" t="s">
        <v>947</v>
      </c>
      <c r="L27" s="705" t="s">
        <v>945</v>
      </c>
      <c r="M27" s="713" t="s">
        <v>947</v>
      </c>
      <c r="N27" s="714" t="s">
        <v>948</v>
      </c>
      <c r="O27" s="711" t="s">
        <v>114</v>
      </c>
      <c r="P27" s="714" t="s">
        <v>116</v>
      </c>
      <c r="Q27" s="715" t="s">
        <v>747</v>
      </c>
      <c r="R27" s="716"/>
      <c r="S27" s="716"/>
      <c r="T27" s="717"/>
      <c r="U27" s="718"/>
      <c r="V27" s="719">
        <v>4663.3242</v>
      </c>
      <c r="W27" s="720">
        <v>124</v>
      </c>
      <c r="X27" s="720">
        <v>0</v>
      </c>
      <c r="Y27" s="721"/>
      <c r="Z27" s="706">
        <v>2023</v>
      </c>
      <c r="AA27" s="722">
        <v>2025</v>
      </c>
      <c r="AB27" s="723" t="s">
        <v>949</v>
      </c>
      <c r="AC27" s="724"/>
      <c r="AD27" s="714"/>
      <c r="AE27" s="725" t="s">
        <v>734</v>
      </c>
      <c r="AF27" s="712" t="s">
        <v>950</v>
      </c>
      <c r="AG27" s="712" t="s">
        <v>951</v>
      </c>
      <c r="AH27" s="714" t="s">
        <v>952</v>
      </c>
      <c r="AI27" s="725"/>
      <c r="AJ27" s="714"/>
      <c r="AK27" s="726">
        <v>2022</v>
      </c>
      <c r="AL27" s="720">
        <v>8231</v>
      </c>
      <c r="AM27" s="720">
        <v>8231</v>
      </c>
      <c r="AN27" s="727">
        <v>0.57985206058471295</v>
      </c>
      <c r="AO27" s="728" t="s">
        <v>735</v>
      </c>
      <c r="AP27" s="729">
        <v>2025</v>
      </c>
      <c r="AQ27" s="721">
        <v>7985</v>
      </c>
      <c r="AR27" s="730">
        <v>2.98</v>
      </c>
      <c r="AS27" s="721">
        <v>7985</v>
      </c>
      <c r="AT27" s="730">
        <v>2.98</v>
      </c>
      <c r="AU27" s="731">
        <v>0.55000000000000004</v>
      </c>
      <c r="AV27" s="728" t="s">
        <v>735</v>
      </c>
      <c r="AW27" s="732">
        <v>5.14</v>
      </c>
      <c r="AX27" s="733" t="s">
        <v>953</v>
      </c>
      <c r="AY27" s="726"/>
      <c r="AZ27" s="720"/>
      <c r="BA27" s="720"/>
      <c r="BB27" s="727"/>
      <c r="BC27" s="734"/>
      <c r="BD27" s="729"/>
      <c r="BE27" s="721"/>
      <c r="BF27" s="730"/>
      <c r="BG27" s="721"/>
      <c r="BH27" s="730"/>
      <c r="BI27" s="731"/>
      <c r="BJ27" s="734"/>
      <c r="BK27" s="732"/>
      <c r="BL27" s="733"/>
      <c r="BM27" s="711"/>
      <c r="BN27" s="735"/>
      <c r="BO27" s="714"/>
      <c r="BP27" s="711"/>
      <c r="BQ27" s="735"/>
      <c r="BR27" s="714"/>
      <c r="BS27" s="711"/>
      <c r="BT27" s="735"/>
      <c r="BU27" s="714"/>
      <c r="BV27" s="711"/>
      <c r="BW27" s="735"/>
      <c r="BX27" s="714"/>
      <c r="BY27" s="711"/>
      <c r="BZ27" s="735"/>
      <c r="CA27" s="714"/>
      <c r="CB27" s="736"/>
      <c r="CC27" s="705" t="s">
        <v>748</v>
      </c>
      <c r="CD27" s="737" t="s">
        <v>954</v>
      </c>
      <c r="CE27" s="738" t="s">
        <v>736</v>
      </c>
      <c r="CF27" s="739"/>
      <c r="CG27" s="740"/>
      <c r="CH27" s="740"/>
      <c r="CI27" s="740"/>
      <c r="CJ27" s="740"/>
      <c r="CK27" s="741"/>
      <c r="CL27" s="738" t="s">
        <v>748</v>
      </c>
      <c r="CM27" s="714" t="s">
        <v>955</v>
      </c>
      <c r="CN27" s="724" t="s">
        <v>736</v>
      </c>
      <c r="CO27" s="742"/>
      <c r="CP27" s="743">
        <v>0</v>
      </c>
      <c r="CQ27" s="744"/>
      <c r="CR27" s="743">
        <v>0</v>
      </c>
      <c r="CS27" s="744"/>
      <c r="CT27" s="743">
        <v>0</v>
      </c>
      <c r="CU27" s="744"/>
      <c r="CV27" s="743">
        <v>0</v>
      </c>
      <c r="CW27" s="745" t="s">
        <v>737</v>
      </c>
      <c r="CX27" s="746" t="s">
        <v>740</v>
      </c>
      <c r="CY27" s="747"/>
      <c r="CZ27" s="748" t="s">
        <v>739</v>
      </c>
      <c r="DA27" s="749" t="s">
        <v>740</v>
      </c>
      <c r="DB27" s="747"/>
      <c r="DC27" s="748" t="s">
        <v>739</v>
      </c>
      <c r="DD27" s="749" t="s">
        <v>740</v>
      </c>
      <c r="DE27" s="747"/>
      <c r="DF27" s="748" t="s">
        <v>739</v>
      </c>
      <c r="DG27" s="749" t="s">
        <v>740</v>
      </c>
      <c r="DH27" s="747"/>
      <c r="DI27" s="748" t="s">
        <v>739</v>
      </c>
      <c r="DJ27" s="749" t="s">
        <v>740</v>
      </c>
      <c r="DK27" s="747"/>
      <c r="DL27" s="748" t="s">
        <v>739</v>
      </c>
      <c r="DM27" s="749" t="s">
        <v>740</v>
      </c>
      <c r="DN27" s="747"/>
      <c r="DO27" s="748" t="s">
        <v>739</v>
      </c>
      <c r="DP27" s="749" t="s">
        <v>740</v>
      </c>
      <c r="DQ27" s="747"/>
      <c r="DR27" s="748" t="s">
        <v>739</v>
      </c>
      <c r="DS27" s="749" t="s">
        <v>740</v>
      </c>
      <c r="DT27" s="747"/>
      <c r="DU27" s="748" t="s">
        <v>739</v>
      </c>
      <c r="DV27" s="749" t="s">
        <v>740</v>
      </c>
      <c r="DW27" s="747"/>
      <c r="DX27" s="748" t="s">
        <v>741</v>
      </c>
      <c r="DY27" s="749" t="s">
        <v>741</v>
      </c>
      <c r="DZ27" s="747"/>
      <c r="EA27" s="748" t="s">
        <v>741</v>
      </c>
      <c r="EB27" s="749" t="s">
        <v>741</v>
      </c>
      <c r="EC27" s="747"/>
      <c r="ED27" s="748" t="s">
        <v>741</v>
      </c>
      <c r="EE27" s="749" t="s">
        <v>741</v>
      </c>
      <c r="EF27" s="747"/>
      <c r="EG27" s="748" t="s">
        <v>741</v>
      </c>
      <c r="EH27" s="749" t="s">
        <v>741</v>
      </c>
      <c r="EI27" s="747"/>
      <c r="EJ27" s="745"/>
      <c r="EK27" s="746"/>
      <c r="EL27" s="747"/>
      <c r="EM27" s="748"/>
      <c r="EN27" s="749"/>
      <c r="EO27" s="747"/>
      <c r="EP27" s="748"/>
      <c r="EQ27" s="749"/>
      <c r="ER27" s="747"/>
      <c r="ES27" s="748"/>
      <c r="ET27" s="749"/>
      <c r="EU27" s="747"/>
      <c r="EV27" s="748"/>
      <c r="EW27" s="749"/>
      <c r="EX27" s="750"/>
      <c r="EZ27" s="752" t="s">
        <v>944</v>
      </c>
      <c r="FA27" s="714" t="s">
        <v>945</v>
      </c>
      <c r="FB27" s="722" t="s">
        <v>746</v>
      </c>
      <c r="FC27" s="753" t="s">
        <v>733</v>
      </c>
      <c r="FD27" s="754" t="s">
        <v>733</v>
      </c>
      <c r="FE27" s="755" t="s">
        <v>749</v>
      </c>
      <c r="FF27" s="756">
        <v>2.98</v>
      </c>
      <c r="FG27" s="757" t="s">
        <v>749</v>
      </c>
      <c r="FH27" s="756">
        <v>2.98</v>
      </c>
      <c r="FI27" s="758" t="s">
        <v>749</v>
      </c>
      <c r="FJ27" s="759">
        <v>5.14</v>
      </c>
      <c r="FK27" s="760" t="s">
        <v>749</v>
      </c>
      <c r="FL27" s="761">
        <v>100</v>
      </c>
      <c r="FM27" s="762">
        <v>18</v>
      </c>
      <c r="FN27" s="763">
        <v>18</v>
      </c>
      <c r="FO27" s="755" t="s">
        <v>733</v>
      </c>
      <c r="FP27" s="756">
        <v>0</v>
      </c>
      <c r="FQ27" s="757" t="s">
        <v>733</v>
      </c>
      <c r="FR27" s="756">
        <v>0</v>
      </c>
      <c r="FS27" s="758" t="s">
        <v>733</v>
      </c>
      <c r="FT27" s="759">
        <v>0</v>
      </c>
      <c r="FU27" s="760" t="s">
        <v>733</v>
      </c>
      <c r="FV27" s="761" t="s">
        <v>733</v>
      </c>
      <c r="FW27" s="762" t="s">
        <v>733</v>
      </c>
      <c r="FX27" s="763" t="s">
        <v>733</v>
      </c>
      <c r="FZ27" s="764" t="s">
        <v>750</v>
      </c>
      <c r="GA27" s="765" t="s">
        <v>745</v>
      </c>
      <c r="GB27" s="693"/>
      <c r="GD27" s="766"/>
      <c r="GE27" s="766"/>
    </row>
    <row r="28" spans="2:187" s="751" customFormat="1" ht="18.75" customHeight="1" x14ac:dyDescent="0.15">
      <c r="B28" s="704" t="s">
        <v>956</v>
      </c>
      <c r="C28" s="705" t="s">
        <v>957</v>
      </c>
      <c r="D28" s="706">
        <v>2023</v>
      </c>
      <c r="E28" s="707" t="s">
        <v>746</v>
      </c>
      <c r="F28" s="708">
        <v>1052332</v>
      </c>
      <c r="G28" s="709">
        <v>1052332</v>
      </c>
      <c r="H28" s="710">
        <v>45138</v>
      </c>
      <c r="I28" s="711" t="s">
        <v>958</v>
      </c>
      <c r="J28" s="712" t="s">
        <v>957</v>
      </c>
      <c r="K28" s="713" t="s">
        <v>959</v>
      </c>
      <c r="L28" s="705" t="s">
        <v>957</v>
      </c>
      <c r="M28" s="713" t="s">
        <v>960</v>
      </c>
      <c r="N28" s="714" t="s">
        <v>958</v>
      </c>
      <c r="O28" s="711" t="s">
        <v>78</v>
      </c>
      <c r="P28" s="714" t="s">
        <v>87</v>
      </c>
      <c r="Q28" s="715" t="s">
        <v>747</v>
      </c>
      <c r="R28" s="716"/>
      <c r="S28" s="716"/>
      <c r="T28" s="717"/>
      <c r="U28" s="718"/>
      <c r="V28" s="719">
        <v>4199.3886000000002</v>
      </c>
      <c r="W28" s="720">
        <v>17</v>
      </c>
      <c r="X28" s="720">
        <v>0</v>
      </c>
      <c r="Y28" s="721">
        <v>1</v>
      </c>
      <c r="Z28" s="706">
        <v>2023</v>
      </c>
      <c r="AA28" s="722">
        <v>2025</v>
      </c>
      <c r="AB28" s="723" t="s">
        <v>961</v>
      </c>
      <c r="AC28" s="724"/>
      <c r="AD28" s="714"/>
      <c r="AE28" s="725" t="s">
        <v>734</v>
      </c>
      <c r="AF28" s="712" t="s">
        <v>962</v>
      </c>
      <c r="AG28" s="712" t="s">
        <v>963</v>
      </c>
      <c r="AH28" s="714" t="s">
        <v>755</v>
      </c>
      <c r="AI28" s="725"/>
      <c r="AJ28" s="714"/>
      <c r="AK28" s="726">
        <v>2022</v>
      </c>
      <c r="AL28" s="720">
        <v>7467</v>
      </c>
      <c r="AM28" s="720">
        <v>7450</v>
      </c>
      <c r="AN28" s="727">
        <v>1.3606049562682216</v>
      </c>
      <c r="AO28" s="728" t="s">
        <v>887</v>
      </c>
      <c r="AP28" s="729">
        <v>2025</v>
      </c>
      <c r="AQ28" s="721">
        <v>7240</v>
      </c>
      <c r="AR28" s="730">
        <v>3.04</v>
      </c>
      <c r="AS28" s="721">
        <v>7225</v>
      </c>
      <c r="AT28" s="730">
        <v>3.02</v>
      </c>
      <c r="AU28" s="731">
        <v>1.32</v>
      </c>
      <c r="AV28" s="728" t="s">
        <v>887</v>
      </c>
      <c r="AW28" s="732">
        <v>2.98</v>
      </c>
      <c r="AX28" s="733" t="s">
        <v>964</v>
      </c>
      <c r="AY28" s="726"/>
      <c r="AZ28" s="720"/>
      <c r="BA28" s="720"/>
      <c r="BB28" s="727"/>
      <c r="BC28" s="734"/>
      <c r="BD28" s="729"/>
      <c r="BE28" s="721"/>
      <c r="BF28" s="730"/>
      <c r="BG28" s="721"/>
      <c r="BH28" s="730"/>
      <c r="BI28" s="731"/>
      <c r="BJ28" s="734"/>
      <c r="BK28" s="732"/>
      <c r="BL28" s="733"/>
      <c r="BM28" s="711"/>
      <c r="BN28" s="735"/>
      <c r="BO28" s="714"/>
      <c r="BP28" s="711"/>
      <c r="BQ28" s="735"/>
      <c r="BR28" s="714"/>
      <c r="BS28" s="711"/>
      <c r="BT28" s="735"/>
      <c r="BU28" s="714"/>
      <c r="BV28" s="711"/>
      <c r="BW28" s="735"/>
      <c r="BX28" s="714"/>
      <c r="BY28" s="711"/>
      <c r="BZ28" s="735"/>
      <c r="CA28" s="714"/>
      <c r="CB28" s="736"/>
      <c r="CC28" s="705" t="s">
        <v>748</v>
      </c>
      <c r="CD28" s="737" t="s">
        <v>965</v>
      </c>
      <c r="CE28" s="738" t="s">
        <v>736</v>
      </c>
      <c r="CF28" s="739"/>
      <c r="CG28" s="740"/>
      <c r="CH28" s="740"/>
      <c r="CI28" s="740"/>
      <c r="CJ28" s="740"/>
      <c r="CK28" s="741"/>
      <c r="CL28" s="738" t="s">
        <v>748</v>
      </c>
      <c r="CM28" s="714" t="s">
        <v>966</v>
      </c>
      <c r="CN28" s="724" t="s">
        <v>736</v>
      </c>
      <c r="CO28" s="742"/>
      <c r="CP28" s="743">
        <v>0</v>
      </c>
      <c r="CQ28" s="744"/>
      <c r="CR28" s="743">
        <v>0</v>
      </c>
      <c r="CS28" s="744"/>
      <c r="CT28" s="743">
        <v>0</v>
      </c>
      <c r="CU28" s="744"/>
      <c r="CV28" s="743">
        <v>0</v>
      </c>
      <c r="CW28" s="745" t="s">
        <v>738</v>
      </c>
      <c r="CX28" s="746" t="s">
        <v>742</v>
      </c>
      <c r="CY28" s="747"/>
      <c r="CZ28" s="748" t="s">
        <v>738</v>
      </c>
      <c r="DA28" s="749" t="s">
        <v>738</v>
      </c>
      <c r="DB28" s="747"/>
      <c r="DC28" s="748" t="s">
        <v>742</v>
      </c>
      <c r="DD28" s="749" t="s">
        <v>742</v>
      </c>
      <c r="DE28" s="747"/>
      <c r="DF28" s="748" t="s">
        <v>738</v>
      </c>
      <c r="DG28" s="749" t="s">
        <v>738</v>
      </c>
      <c r="DH28" s="747"/>
      <c r="DI28" s="748" t="s">
        <v>738</v>
      </c>
      <c r="DJ28" s="749" t="s">
        <v>738</v>
      </c>
      <c r="DK28" s="747"/>
      <c r="DL28" s="748" t="s">
        <v>738</v>
      </c>
      <c r="DM28" s="749" t="s">
        <v>738</v>
      </c>
      <c r="DN28" s="747"/>
      <c r="DO28" s="748" t="s">
        <v>738</v>
      </c>
      <c r="DP28" s="749" t="s">
        <v>738</v>
      </c>
      <c r="DQ28" s="747"/>
      <c r="DR28" s="748" t="s">
        <v>738</v>
      </c>
      <c r="DS28" s="749" t="s">
        <v>738</v>
      </c>
      <c r="DT28" s="747"/>
      <c r="DU28" s="748" t="s">
        <v>738</v>
      </c>
      <c r="DV28" s="749" t="s">
        <v>738</v>
      </c>
      <c r="DW28" s="747"/>
      <c r="DX28" s="748" t="s">
        <v>741</v>
      </c>
      <c r="DY28" s="749" t="s">
        <v>741</v>
      </c>
      <c r="DZ28" s="747"/>
      <c r="EA28" s="748" t="s">
        <v>741</v>
      </c>
      <c r="EB28" s="749" t="s">
        <v>741</v>
      </c>
      <c r="EC28" s="747"/>
      <c r="ED28" s="748" t="s">
        <v>741</v>
      </c>
      <c r="EE28" s="749" t="s">
        <v>741</v>
      </c>
      <c r="EF28" s="747"/>
      <c r="EG28" s="748" t="s">
        <v>741</v>
      </c>
      <c r="EH28" s="749" t="s">
        <v>741</v>
      </c>
      <c r="EI28" s="747"/>
      <c r="EJ28" s="745"/>
      <c r="EK28" s="746"/>
      <c r="EL28" s="747"/>
      <c r="EM28" s="748"/>
      <c r="EN28" s="749"/>
      <c r="EO28" s="747"/>
      <c r="EP28" s="748"/>
      <c r="EQ28" s="749"/>
      <c r="ER28" s="747"/>
      <c r="ES28" s="748"/>
      <c r="ET28" s="749"/>
      <c r="EU28" s="747"/>
      <c r="EV28" s="748"/>
      <c r="EW28" s="749"/>
      <c r="EX28" s="750"/>
      <c r="EZ28" s="752" t="s">
        <v>956</v>
      </c>
      <c r="FA28" s="714" t="s">
        <v>957</v>
      </c>
      <c r="FB28" s="722" t="s">
        <v>746</v>
      </c>
      <c r="FC28" s="753" t="s">
        <v>733</v>
      </c>
      <c r="FD28" s="754" t="s">
        <v>733</v>
      </c>
      <c r="FE28" s="755" t="s">
        <v>749</v>
      </c>
      <c r="FF28" s="756">
        <v>3.04</v>
      </c>
      <c r="FG28" s="757" t="s">
        <v>749</v>
      </c>
      <c r="FH28" s="756">
        <v>3.02</v>
      </c>
      <c r="FI28" s="758" t="s">
        <v>749</v>
      </c>
      <c r="FJ28" s="759">
        <v>2.98</v>
      </c>
      <c r="FK28" s="760" t="s">
        <v>743</v>
      </c>
      <c r="FL28" s="761">
        <v>83.333333333333343</v>
      </c>
      <c r="FM28" s="762">
        <v>15</v>
      </c>
      <c r="FN28" s="763">
        <v>18</v>
      </c>
      <c r="FO28" s="755" t="s">
        <v>733</v>
      </c>
      <c r="FP28" s="756">
        <v>0</v>
      </c>
      <c r="FQ28" s="757" t="s">
        <v>733</v>
      </c>
      <c r="FR28" s="756">
        <v>0</v>
      </c>
      <c r="FS28" s="758" t="s">
        <v>733</v>
      </c>
      <c r="FT28" s="759">
        <v>0</v>
      </c>
      <c r="FU28" s="760" t="s">
        <v>733</v>
      </c>
      <c r="FV28" s="761" t="s">
        <v>733</v>
      </c>
      <c r="FW28" s="762" t="s">
        <v>733</v>
      </c>
      <c r="FX28" s="763" t="s">
        <v>733</v>
      </c>
      <c r="FZ28" s="764" t="s">
        <v>750</v>
      </c>
      <c r="GA28" s="765" t="s">
        <v>745</v>
      </c>
      <c r="GB28" s="693"/>
      <c r="GD28" s="766"/>
      <c r="GE28" s="766"/>
    </row>
    <row r="29" spans="2:187" s="751" customFormat="1" ht="18.75" customHeight="1" x14ac:dyDescent="0.15">
      <c r="B29" s="704" t="s">
        <v>967</v>
      </c>
      <c r="C29" s="705" t="s">
        <v>968</v>
      </c>
      <c r="D29" s="706">
        <v>2023</v>
      </c>
      <c r="E29" s="707" t="s">
        <v>746</v>
      </c>
      <c r="F29" s="708">
        <v>1058333</v>
      </c>
      <c r="G29" s="709">
        <v>1058333</v>
      </c>
      <c r="H29" s="710">
        <v>45122</v>
      </c>
      <c r="I29" s="711" t="s">
        <v>969</v>
      </c>
      <c r="J29" s="712" t="s">
        <v>968</v>
      </c>
      <c r="K29" s="713" t="s">
        <v>970</v>
      </c>
      <c r="L29" s="705" t="s">
        <v>968</v>
      </c>
      <c r="M29" s="713" t="s">
        <v>970</v>
      </c>
      <c r="N29" s="714" t="s">
        <v>969</v>
      </c>
      <c r="O29" s="711" t="s">
        <v>78</v>
      </c>
      <c r="P29" s="714" t="s">
        <v>87</v>
      </c>
      <c r="Q29" s="715" t="s">
        <v>747</v>
      </c>
      <c r="R29" s="716"/>
      <c r="S29" s="716"/>
      <c r="T29" s="717"/>
      <c r="U29" s="718"/>
      <c r="V29" s="719">
        <v>10893.379200000001</v>
      </c>
      <c r="W29" s="720">
        <v>24</v>
      </c>
      <c r="X29" s="720">
        <v>8</v>
      </c>
      <c r="Y29" s="721"/>
      <c r="Z29" s="706">
        <v>2023</v>
      </c>
      <c r="AA29" s="722">
        <v>2025</v>
      </c>
      <c r="AB29" s="723" t="s">
        <v>971</v>
      </c>
      <c r="AC29" s="724"/>
      <c r="AD29" s="714"/>
      <c r="AE29" s="725" t="s">
        <v>734</v>
      </c>
      <c r="AF29" s="712" t="s">
        <v>972</v>
      </c>
      <c r="AG29" s="712" t="s">
        <v>969</v>
      </c>
      <c r="AH29" s="714" t="s">
        <v>973</v>
      </c>
      <c r="AI29" s="725"/>
      <c r="AJ29" s="714"/>
      <c r="AK29" s="726">
        <v>2022</v>
      </c>
      <c r="AL29" s="720">
        <v>19556</v>
      </c>
      <c r="AM29" s="720">
        <v>19512</v>
      </c>
      <c r="AN29" s="727"/>
      <c r="AO29" s="728"/>
      <c r="AP29" s="729">
        <v>2025</v>
      </c>
      <c r="AQ29" s="721">
        <v>19360</v>
      </c>
      <c r="AR29" s="730">
        <v>1</v>
      </c>
      <c r="AS29" s="721">
        <v>19317</v>
      </c>
      <c r="AT29" s="730">
        <v>0.99</v>
      </c>
      <c r="AU29" s="731"/>
      <c r="AV29" s="728"/>
      <c r="AW29" s="732"/>
      <c r="AX29" s="733" t="s">
        <v>974</v>
      </c>
      <c r="AY29" s="726"/>
      <c r="AZ29" s="720"/>
      <c r="BA29" s="720"/>
      <c r="BB29" s="727"/>
      <c r="BC29" s="734"/>
      <c r="BD29" s="729"/>
      <c r="BE29" s="721"/>
      <c r="BF29" s="730"/>
      <c r="BG29" s="721"/>
      <c r="BH29" s="730"/>
      <c r="BI29" s="731"/>
      <c r="BJ29" s="734"/>
      <c r="BK29" s="732"/>
      <c r="BL29" s="733"/>
      <c r="BM29" s="711"/>
      <c r="BN29" s="735"/>
      <c r="BO29" s="714"/>
      <c r="BP29" s="711"/>
      <c r="BQ29" s="735"/>
      <c r="BR29" s="714"/>
      <c r="BS29" s="711"/>
      <c r="BT29" s="735"/>
      <c r="BU29" s="714"/>
      <c r="BV29" s="711"/>
      <c r="BW29" s="735"/>
      <c r="BX29" s="714"/>
      <c r="BY29" s="711"/>
      <c r="BZ29" s="735"/>
      <c r="CA29" s="714"/>
      <c r="CB29" s="736"/>
      <c r="CC29" s="705" t="s">
        <v>736</v>
      </c>
      <c r="CD29" s="737"/>
      <c r="CE29" s="738" t="s">
        <v>736</v>
      </c>
      <c r="CF29" s="739"/>
      <c r="CG29" s="740"/>
      <c r="CH29" s="740"/>
      <c r="CI29" s="740"/>
      <c r="CJ29" s="740"/>
      <c r="CK29" s="741"/>
      <c r="CL29" s="738" t="s">
        <v>736</v>
      </c>
      <c r="CM29" s="714"/>
      <c r="CN29" s="724" t="s">
        <v>736</v>
      </c>
      <c r="CO29" s="742"/>
      <c r="CP29" s="743">
        <v>0</v>
      </c>
      <c r="CQ29" s="744"/>
      <c r="CR29" s="743">
        <v>0</v>
      </c>
      <c r="CS29" s="744"/>
      <c r="CT29" s="743">
        <v>0</v>
      </c>
      <c r="CU29" s="744"/>
      <c r="CV29" s="743">
        <v>0</v>
      </c>
      <c r="CW29" s="745" t="s">
        <v>738</v>
      </c>
      <c r="CX29" s="746" t="s">
        <v>738</v>
      </c>
      <c r="CY29" s="747"/>
      <c r="CZ29" s="748" t="s">
        <v>739</v>
      </c>
      <c r="DA29" s="749" t="s">
        <v>740</v>
      </c>
      <c r="DB29" s="747"/>
      <c r="DC29" s="748" t="s">
        <v>738</v>
      </c>
      <c r="DD29" s="749" t="s">
        <v>738</v>
      </c>
      <c r="DE29" s="747"/>
      <c r="DF29" s="748" t="s">
        <v>738</v>
      </c>
      <c r="DG29" s="749" t="s">
        <v>738</v>
      </c>
      <c r="DH29" s="747"/>
      <c r="DI29" s="748" t="s">
        <v>739</v>
      </c>
      <c r="DJ29" s="749" t="s">
        <v>740</v>
      </c>
      <c r="DK29" s="747"/>
      <c r="DL29" s="748" t="s">
        <v>739</v>
      </c>
      <c r="DM29" s="749" t="s">
        <v>740</v>
      </c>
      <c r="DN29" s="747"/>
      <c r="DO29" s="748" t="s">
        <v>738</v>
      </c>
      <c r="DP29" s="749" t="s">
        <v>738</v>
      </c>
      <c r="DQ29" s="747"/>
      <c r="DR29" s="748" t="s">
        <v>738</v>
      </c>
      <c r="DS29" s="749" t="s">
        <v>738</v>
      </c>
      <c r="DT29" s="747"/>
      <c r="DU29" s="748" t="s">
        <v>739</v>
      </c>
      <c r="DV29" s="749" t="s">
        <v>740</v>
      </c>
      <c r="DW29" s="747"/>
      <c r="DX29" s="748" t="s">
        <v>741</v>
      </c>
      <c r="DY29" s="749" t="s">
        <v>741</v>
      </c>
      <c r="DZ29" s="747"/>
      <c r="EA29" s="748" t="s">
        <v>741</v>
      </c>
      <c r="EB29" s="749" t="s">
        <v>741</v>
      </c>
      <c r="EC29" s="747"/>
      <c r="ED29" s="748" t="s">
        <v>741</v>
      </c>
      <c r="EE29" s="749" t="s">
        <v>741</v>
      </c>
      <c r="EF29" s="747"/>
      <c r="EG29" s="748" t="s">
        <v>741</v>
      </c>
      <c r="EH29" s="749" t="s">
        <v>741</v>
      </c>
      <c r="EI29" s="747"/>
      <c r="EJ29" s="745"/>
      <c r="EK29" s="746"/>
      <c r="EL29" s="747"/>
      <c r="EM29" s="748"/>
      <c r="EN29" s="749"/>
      <c r="EO29" s="747"/>
      <c r="EP29" s="748"/>
      <c r="EQ29" s="749"/>
      <c r="ER29" s="747"/>
      <c r="ES29" s="748"/>
      <c r="ET29" s="749"/>
      <c r="EU29" s="747"/>
      <c r="EV29" s="748"/>
      <c r="EW29" s="749"/>
      <c r="EX29" s="750"/>
      <c r="EZ29" s="752" t="s">
        <v>967</v>
      </c>
      <c r="FA29" s="714" t="s">
        <v>968</v>
      </c>
      <c r="FB29" s="722" t="s">
        <v>746</v>
      </c>
      <c r="FC29" s="753" t="s">
        <v>733</v>
      </c>
      <c r="FD29" s="754" t="s">
        <v>733</v>
      </c>
      <c r="FE29" s="755" t="s">
        <v>749</v>
      </c>
      <c r="FF29" s="756">
        <v>1</v>
      </c>
      <c r="FG29" s="757" t="s">
        <v>749</v>
      </c>
      <c r="FH29" s="756">
        <v>0.99</v>
      </c>
      <c r="FI29" s="758" t="s">
        <v>743</v>
      </c>
      <c r="FJ29" s="759">
        <v>0</v>
      </c>
      <c r="FK29" s="760" t="s">
        <v>749</v>
      </c>
      <c r="FL29" s="761">
        <v>100</v>
      </c>
      <c r="FM29" s="762">
        <v>18</v>
      </c>
      <c r="FN29" s="763">
        <v>18</v>
      </c>
      <c r="FO29" s="755" t="s">
        <v>733</v>
      </c>
      <c r="FP29" s="756">
        <v>0</v>
      </c>
      <c r="FQ29" s="757" t="s">
        <v>733</v>
      </c>
      <c r="FR29" s="756">
        <v>0</v>
      </c>
      <c r="FS29" s="758" t="s">
        <v>733</v>
      </c>
      <c r="FT29" s="759">
        <v>0</v>
      </c>
      <c r="FU29" s="760" t="s">
        <v>733</v>
      </c>
      <c r="FV29" s="761" t="s">
        <v>733</v>
      </c>
      <c r="FW29" s="762" t="s">
        <v>733</v>
      </c>
      <c r="FX29" s="763" t="s">
        <v>733</v>
      </c>
      <c r="FZ29" s="764" t="s">
        <v>750</v>
      </c>
      <c r="GA29" s="765" t="s">
        <v>745</v>
      </c>
      <c r="GB29" s="693"/>
      <c r="GD29" s="766"/>
      <c r="GE29" s="766"/>
    </row>
    <row r="30" spans="2:187" s="751" customFormat="1" ht="18.75" customHeight="1" x14ac:dyDescent="0.15">
      <c r="B30" s="704" t="s">
        <v>975</v>
      </c>
      <c r="C30" s="705" t="s">
        <v>976</v>
      </c>
      <c r="D30" s="706">
        <v>2023</v>
      </c>
      <c r="E30" s="707" t="s">
        <v>746</v>
      </c>
      <c r="F30" s="708">
        <v>1009351</v>
      </c>
      <c r="G30" s="709">
        <v>1009351</v>
      </c>
      <c r="H30" s="710">
        <v>45125</v>
      </c>
      <c r="I30" s="711" t="s">
        <v>977</v>
      </c>
      <c r="J30" s="712" t="s">
        <v>976</v>
      </c>
      <c r="K30" s="713" t="s">
        <v>978</v>
      </c>
      <c r="L30" s="705" t="s">
        <v>976</v>
      </c>
      <c r="M30" s="713" t="s">
        <v>978</v>
      </c>
      <c r="N30" s="714" t="s">
        <v>977</v>
      </c>
      <c r="O30" s="711" t="s">
        <v>25</v>
      </c>
      <c r="P30" s="714" t="s">
        <v>26</v>
      </c>
      <c r="Q30" s="715" t="s">
        <v>747</v>
      </c>
      <c r="R30" s="716"/>
      <c r="S30" s="716"/>
      <c r="T30" s="717"/>
      <c r="U30" s="718"/>
      <c r="V30" s="719">
        <v>2624.2728000000002</v>
      </c>
      <c r="W30" s="720">
        <v>15</v>
      </c>
      <c r="X30" s="720">
        <v>1</v>
      </c>
      <c r="Y30" s="721"/>
      <c r="Z30" s="706">
        <v>2023</v>
      </c>
      <c r="AA30" s="722">
        <v>2025</v>
      </c>
      <c r="AB30" s="723" t="s">
        <v>979</v>
      </c>
      <c r="AC30" s="724"/>
      <c r="AD30" s="714"/>
      <c r="AE30" s="725" t="s">
        <v>734</v>
      </c>
      <c r="AF30" s="712" t="s">
        <v>980</v>
      </c>
      <c r="AG30" s="712" t="s">
        <v>981</v>
      </c>
      <c r="AH30" s="714" t="s">
        <v>982</v>
      </c>
      <c r="AI30" s="725"/>
      <c r="AJ30" s="714"/>
      <c r="AK30" s="726">
        <v>2022</v>
      </c>
      <c r="AL30" s="720">
        <v>4650</v>
      </c>
      <c r="AM30" s="720">
        <v>4662</v>
      </c>
      <c r="AN30" s="727"/>
      <c r="AO30" s="728"/>
      <c r="AP30" s="729">
        <v>2025</v>
      </c>
      <c r="AQ30" s="721">
        <v>3952</v>
      </c>
      <c r="AR30" s="730">
        <v>15.01</v>
      </c>
      <c r="AS30" s="721">
        <v>3963</v>
      </c>
      <c r="AT30" s="730">
        <v>14.99</v>
      </c>
      <c r="AU30" s="731"/>
      <c r="AV30" s="728"/>
      <c r="AW30" s="732"/>
      <c r="AX30" s="733" t="s">
        <v>983</v>
      </c>
      <c r="AY30" s="726"/>
      <c r="AZ30" s="720"/>
      <c r="BA30" s="720"/>
      <c r="BB30" s="727"/>
      <c r="BC30" s="734"/>
      <c r="BD30" s="729"/>
      <c r="BE30" s="721"/>
      <c r="BF30" s="730"/>
      <c r="BG30" s="721"/>
      <c r="BH30" s="730"/>
      <c r="BI30" s="731"/>
      <c r="BJ30" s="734"/>
      <c r="BK30" s="732"/>
      <c r="BL30" s="733"/>
      <c r="BM30" s="711"/>
      <c r="BN30" s="735"/>
      <c r="BO30" s="714"/>
      <c r="BP30" s="711"/>
      <c r="BQ30" s="735"/>
      <c r="BR30" s="714"/>
      <c r="BS30" s="711"/>
      <c r="BT30" s="735"/>
      <c r="BU30" s="714"/>
      <c r="BV30" s="711"/>
      <c r="BW30" s="735"/>
      <c r="BX30" s="714"/>
      <c r="BY30" s="711"/>
      <c r="BZ30" s="735"/>
      <c r="CA30" s="714"/>
      <c r="CB30" s="736"/>
      <c r="CC30" s="705" t="s">
        <v>748</v>
      </c>
      <c r="CD30" s="737" t="s">
        <v>984</v>
      </c>
      <c r="CE30" s="738" t="s">
        <v>736</v>
      </c>
      <c r="CF30" s="739"/>
      <c r="CG30" s="740"/>
      <c r="CH30" s="740"/>
      <c r="CI30" s="740"/>
      <c r="CJ30" s="740"/>
      <c r="CK30" s="741"/>
      <c r="CL30" s="738" t="s">
        <v>748</v>
      </c>
      <c r="CM30" s="714" t="s">
        <v>985</v>
      </c>
      <c r="CN30" s="724" t="s">
        <v>736</v>
      </c>
      <c r="CO30" s="742"/>
      <c r="CP30" s="743">
        <v>0</v>
      </c>
      <c r="CQ30" s="744"/>
      <c r="CR30" s="743">
        <v>0</v>
      </c>
      <c r="CS30" s="744"/>
      <c r="CT30" s="743">
        <v>0</v>
      </c>
      <c r="CU30" s="744"/>
      <c r="CV30" s="743">
        <v>0</v>
      </c>
      <c r="CW30" s="745" t="s">
        <v>738</v>
      </c>
      <c r="CX30" s="746" t="s">
        <v>738</v>
      </c>
      <c r="CY30" s="747"/>
      <c r="CZ30" s="748" t="s">
        <v>739</v>
      </c>
      <c r="DA30" s="749" t="s">
        <v>740</v>
      </c>
      <c r="DB30" s="747"/>
      <c r="DC30" s="748" t="s">
        <v>739</v>
      </c>
      <c r="DD30" s="749" t="s">
        <v>740</v>
      </c>
      <c r="DE30" s="747"/>
      <c r="DF30" s="748" t="s">
        <v>739</v>
      </c>
      <c r="DG30" s="749" t="s">
        <v>740</v>
      </c>
      <c r="DH30" s="747"/>
      <c r="DI30" s="748" t="s">
        <v>739</v>
      </c>
      <c r="DJ30" s="749" t="s">
        <v>740</v>
      </c>
      <c r="DK30" s="747"/>
      <c r="DL30" s="748" t="s">
        <v>739</v>
      </c>
      <c r="DM30" s="749" t="s">
        <v>740</v>
      </c>
      <c r="DN30" s="747"/>
      <c r="DO30" s="748" t="s">
        <v>739</v>
      </c>
      <c r="DP30" s="749" t="s">
        <v>740</v>
      </c>
      <c r="DQ30" s="747"/>
      <c r="DR30" s="748" t="s">
        <v>739</v>
      </c>
      <c r="DS30" s="749" t="s">
        <v>740</v>
      </c>
      <c r="DT30" s="747"/>
      <c r="DU30" s="748" t="s">
        <v>739</v>
      </c>
      <c r="DV30" s="749" t="s">
        <v>740</v>
      </c>
      <c r="DW30" s="747"/>
      <c r="DX30" s="748" t="s">
        <v>739</v>
      </c>
      <c r="DY30" s="749" t="s">
        <v>740</v>
      </c>
      <c r="DZ30" s="747"/>
      <c r="EA30" s="748" t="s">
        <v>739</v>
      </c>
      <c r="EB30" s="749" t="s">
        <v>740</v>
      </c>
      <c r="EC30" s="747"/>
      <c r="ED30" s="748" t="s">
        <v>739</v>
      </c>
      <c r="EE30" s="749" t="s">
        <v>740</v>
      </c>
      <c r="EF30" s="747"/>
      <c r="EG30" s="748" t="s">
        <v>739</v>
      </c>
      <c r="EH30" s="749" t="s">
        <v>740</v>
      </c>
      <c r="EI30" s="747"/>
      <c r="EJ30" s="745"/>
      <c r="EK30" s="746"/>
      <c r="EL30" s="747"/>
      <c r="EM30" s="748"/>
      <c r="EN30" s="749"/>
      <c r="EO30" s="747"/>
      <c r="EP30" s="748"/>
      <c r="EQ30" s="749"/>
      <c r="ER30" s="747"/>
      <c r="ES30" s="748"/>
      <c r="ET30" s="749"/>
      <c r="EU30" s="747"/>
      <c r="EV30" s="748"/>
      <c r="EW30" s="749"/>
      <c r="EX30" s="750"/>
      <c r="EZ30" s="752" t="s">
        <v>975</v>
      </c>
      <c r="FA30" s="714" t="s">
        <v>976</v>
      </c>
      <c r="FB30" s="722" t="s">
        <v>746</v>
      </c>
      <c r="FC30" s="753" t="s">
        <v>733</v>
      </c>
      <c r="FD30" s="754" t="s">
        <v>733</v>
      </c>
      <c r="FE30" s="755" t="s">
        <v>753</v>
      </c>
      <c r="FF30" s="756">
        <v>15.01</v>
      </c>
      <c r="FG30" s="757" t="s">
        <v>753</v>
      </c>
      <c r="FH30" s="756">
        <v>14.99</v>
      </c>
      <c r="FI30" s="758" t="s">
        <v>743</v>
      </c>
      <c r="FJ30" s="759">
        <v>0</v>
      </c>
      <c r="FK30" s="760" t="s">
        <v>749</v>
      </c>
      <c r="FL30" s="761">
        <v>100</v>
      </c>
      <c r="FM30" s="762">
        <v>26</v>
      </c>
      <c r="FN30" s="763">
        <v>26</v>
      </c>
      <c r="FO30" s="755" t="s">
        <v>733</v>
      </c>
      <c r="FP30" s="756">
        <v>0</v>
      </c>
      <c r="FQ30" s="757" t="s">
        <v>733</v>
      </c>
      <c r="FR30" s="756">
        <v>0</v>
      </c>
      <c r="FS30" s="758" t="s">
        <v>733</v>
      </c>
      <c r="FT30" s="759">
        <v>0</v>
      </c>
      <c r="FU30" s="760" t="s">
        <v>733</v>
      </c>
      <c r="FV30" s="761" t="s">
        <v>733</v>
      </c>
      <c r="FW30" s="762" t="s">
        <v>733</v>
      </c>
      <c r="FX30" s="763" t="s">
        <v>733</v>
      </c>
      <c r="FZ30" s="764" t="s">
        <v>750</v>
      </c>
      <c r="GA30" s="765" t="s">
        <v>745</v>
      </c>
      <c r="GB30" s="693"/>
      <c r="GD30" s="766"/>
      <c r="GE30" s="766"/>
    </row>
    <row r="31" spans="2:187" s="751" customFormat="1" ht="18.75" customHeight="1" x14ac:dyDescent="0.15">
      <c r="B31" s="704" t="s">
        <v>986</v>
      </c>
      <c r="C31" s="705" t="s">
        <v>987</v>
      </c>
      <c r="D31" s="706">
        <v>2023</v>
      </c>
      <c r="E31" s="707" t="s">
        <v>746</v>
      </c>
      <c r="F31" s="708">
        <v>1037353</v>
      </c>
      <c r="G31" s="709">
        <v>1037353</v>
      </c>
      <c r="H31" s="710">
        <v>45138</v>
      </c>
      <c r="I31" s="711" t="s">
        <v>988</v>
      </c>
      <c r="J31" s="712" t="s">
        <v>987</v>
      </c>
      <c r="K31" s="713" t="s">
        <v>989</v>
      </c>
      <c r="L31" s="705" t="s">
        <v>987</v>
      </c>
      <c r="M31" s="713" t="s">
        <v>990</v>
      </c>
      <c r="N31" s="714" t="s">
        <v>988</v>
      </c>
      <c r="O31" s="711" t="s">
        <v>59</v>
      </c>
      <c r="P31" s="714" t="s">
        <v>60</v>
      </c>
      <c r="Q31" s="715" t="s">
        <v>747</v>
      </c>
      <c r="R31" s="716"/>
      <c r="S31" s="716"/>
      <c r="T31" s="717"/>
      <c r="U31" s="718"/>
      <c r="V31" s="719">
        <v>4415.4636</v>
      </c>
      <c r="W31" s="720">
        <v>10</v>
      </c>
      <c r="X31" s="720">
        <v>1</v>
      </c>
      <c r="Y31" s="721"/>
      <c r="Z31" s="706">
        <v>2023</v>
      </c>
      <c r="AA31" s="722">
        <v>2025</v>
      </c>
      <c r="AB31" s="723" t="s">
        <v>991</v>
      </c>
      <c r="AC31" s="724"/>
      <c r="AD31" s="714"/>
      <c r="AE31" s="725" t="s">
        <v>734</v>
      </c>
      <c r="AF31" s="712" t="s">
        <v>987</v>
      </c>
      <c r="AG31" s="712" t="s">
        <v>992</v>
      </c>
      <c r="AH31" s="714" t="s">
        <v>768</v>
      </c>
      <c r="AI31" s="725"/>
      <c r="AJ31" s="714"/>
      <c r="AK31" s="726">
        <v>2022</v>
      </c>
      <c r="AL31" s="720">
        <v>7715</v>
      </c>
      <c r="AM31" s="720">
        <v>8114</v>
      </c>
      <c r="AN31" s="727">
        <v>134.07868312014566</v>
      </c>
      <c r="AO31" s="728" t="s">
        <v>993</v>
      </c>
      <c r="AP31" s="729">
        <v>2025</v>
      </c>
      <c r="AQ31" s="721">
        <v>8213</v>
      </c>
      <c r="AR31" s="730">
        <v>-6.46</v>
      </c>
      <c r="AS31" s="721">
        <v>8636</v>
      </c>
      <c r="AT31" s="730">
        <v>-6.44</v>
      </c>
      <c r="AU31" s="731">
        <v>82.716999999999999</v>
      </c>
      <c r="AV31" s="728" t="s">
        <v>993</v>
      </c>
      <c r="AW31" s="732">
        <v>38.299999999999997</v>
      </c>
      <c r="AX31" s="733" t="s">
        <v>994</v>
      </c>
      <c r="AY31" s="726"/>
      <c r="AZ31" s="720"/>
      <c r="BA31" s="720"/>
      <c r="BB31" s="727"/>
      <c r="BC31" s="734"/>
      <c r="BD31" s="729"/>
      <c r="BE31" s="721"/>
      <c r="BF31" s="730"/>
      <c r="BG31" s="721"/>
      <c r="BH31" s="730"/>
      <c r="BI31" s="731"/>
      <c r="BJ31" s="734"/>
      <c r="BK31" s="732"/>
      <c r="BL31" s="733"/>
      <c r="BM31" s="711"/>
      <c r="BN31" s="735"/>
      <c r="BO31" s="714"/>
      <c r="BP31" s="711"/>
      <c r="BQ31" s="735"/>
      <c r="BR31" s="714"/>
      <c r="BS31" s="711"/>
      <c r="BT31" s="735"/>
      <c r="BU31" s="714"/>
      <c r="BV31" s="711"/>
      <c r="BW31" s="735"/>
      <c r="BX31" s="714"/>
      <c r="BY31" s="711"/>
      <c r="BZ31" s="735"/>
      <c r="CA31" s="714"/>
      <c r="CB31" s="736"/>
      <c r="CC31" s="705" t="s">
        <v>736</v>
      </c>
      <c r="CD31" s="737"/>
      <c r="CE31" s="738" t="s">
        <v>736</v>
      </c>
      <c r="CF31" s="739"/>
      <c r="CG31" s="740"/>
      <c r="CH31" s="740"/>
      <c r="CI31" s="740"/>
      <c r="CJ31" s="740"/>
      <c r="CK31" s="741"/>
      <c r="CL31" s="738" t="s">
        <v>736</v>
      </c>
      <c r="CM31" s="714"/>
      <c r="CN31" s="724" t="s">
        <v>736</v>
      </c>
      <c r="CO31" s="742"/>
      <c r="CP31" s="743">
        <v>0</v>
      </c>
      <c r="CQ31" s="744"/>
      <c r="CR31" s="743">
        <v>0</v>
      </c>
      <c r="CS31" s="744"/>
      <c r="CT31" s="743">
        <v>0</v>
      </c>
      <c r="CU31" s="744"/>
      <c r="CV31" s="743">
        <v>0</v>
      </c>
      <c r="CW31" s="745" t="s">
        <v>737</v>
      </c>
      <c r="CX31" s="746" t="s">
        <v>740</v>
      </c>
      <c r="CY31" s="747"/>
      <c r="CZ31" s="748" t="s">
        <v>739</v>
      </c>
      <c r="DA31" s="749" t="s">
        <v>740</v>
      </c>
      <c r="DB31" s="747"/>
      <c r="DC31" s="748" t="s">
        <v>739</v>
      </c>
      <c r="DD31" s="749" t="s">
        <v>740</v>
      </c>
      <c r="DE31" s="747"/>
      <c r="DF31" s="748" t="s">
        <v>739</v>
      </c>
      <c r="DG31" s="749" t="s">
        <v>740</v>
      </c>
      <c r="DH31" s="747"/>
      <c r="DI31" s="748" t="s">
        <v>739</v>
      </c>
      <c r="DJ31" s="749" t="s">
        <v>740</v>
      </c>
      <c r="DK31" s="747"/>
      <c r="DL31" s="748" t="s">
        <v>739</v>
      </c>
      <c r="DM31" s="749" t="s">
        <v>740</v>
      </c>
      <c r="DN31" s="747"/>
      <c r="DO31" s="748" t="s">
        <v>741</v>
      </c>
      <c r="DP31" s="749" t="s">
        <v>741</v>
      </c>
      <c r="DQ31" s="747"/>
      <c r="DR31" s="748" t="s">
        <v>739</v>
      </c>
      <c r="DS31" s="749" t="s">
        <v>740</v>
      </c>
      <c r="DT31" s="747"/>
      <c r="DU31" s="748" t="s">
        <v>739</v>
      </c>
      <c r="DV31" s="749" t="s">
        <v>740</v>
      </c>
      <c r="DW31" s="747"/>
      <c r="DX31" s="748" t="s">
        <v>741</v>
      </c>
      <c r="DY31" s="749" t="s">
        <v>741</v>
      </c>
      <c r="DZ31" s="747"/>
      <c r="EA31" s="748" t="s">
        <v>741</v>
      </c>
      <c r="EB31" s="749" t="s">
        <v>741</v>
      </c>
      <c r="EC31" s="747"/>
      <c r="ED31" s="748" t="s">
        <v>741</v>
      </c>
      <c r="EE31" s="749" t="s">
        <v>741</v>
      </c>
      <c r="EF31" s="747"/>
      <c r="EG31" s="748" t="s">
        <v>741</v>
      </c>
      <c r="EH31" s="749" t="s">
        <v>741</v>
      </c>
      <c r="EI31" s="747"/>
      <c r="EJ31" s="745"/>
      <c r="EK31" s="746"/>
      <c r="EL31" s="747"/>
      <c r="EM31" s="748"/>
      <c r="EN31" s="749"/>
      <c r="EO31" s="747"/>
      <c r="EP31" s="748"/>
      <c r="EQ31" s="749"/>
      <c r="ER31" s="747"/>
      <c r="ES31" s="748"/>
      <c r="ET31" s="749"/>
      <c r="EU31" s="747"/>
      <c r="EV31" s="748"/>
      <c r="EW31" s="749"/>
      <c r="EX31" s="750"/>
      <c r="EZ31" s="752" t="s">
        <v>986</v>
      </c>
      <c r="FA31" s="714" t="s">
        <v>987</v>
      </c>
      <c r="FB31" s="722" t="s">
        <v>746</v>
      </c>
      <c r="FC31" s="753" t="s">
        <v>733</v>
      </c>
      <c r="FD31" s="754" t="s">
        <v>733</v>
      </c>
      <c r="FE31" s="755" t="s">
        <v>743</v>
      </c>
      <c r="FF31" s="756">
        <v>-6.46</v>
      </c>
      <c r="FG31" s="757" t="s">
        <v>743</v>
      </c>
      <c r="FH31" s="756">
        <v>-6.44</v>
      </c>
      <c r="FI31" s="758" t="s">
        <v>749</v>
      </c>
      <c r="FJ31" s="759">
        <v>38.299999999999997</v>
      </c>
      <c r="FK31" s="760" t="s">
        <v>749</v>
      </c>
      <c r="FL31" s="761">
        <v>100</v>
      </c>
      <c r="FM31" s="762">
        <v>16</v>
      </c>
      <c r="FN31" s="763">
        <v>16</v>
      </c>
      <c r="FO31" s="755" t="s">
        <v>733</v>
      </c>
      <c r="FP31" s="756">
        <v>0</v>
      </c>
      <c r="FQ31" s="757" t="s">
        <v>733</v>
      </c>
      <c r="FR31" s="756">
        <v>0</v>
      </c>
      <c r="FS31" s="758" t="s">
        <v>733</v>
      </c>
      <c r="FT31" s="759">
        <v>0</v>
      </c>
      <c r="FU31" s="760" t="s">
        <v>733</v>
      </c>
      <c r="FV31" s="761" t="s">
        <v>733</v>
      </c>
      <c r="FW31" s="762" t="s">
        <v>733</v>
      </c>
      <c r="FX31" s="763" t="s">
        <v>733</v>
      </c>
      <c r="FZ31" s="764" t="s">
        <v>744</v>
      </c>
      <c r="GA31" s="765" t="s">
        <v>745</v>
      </c>
      <c r="GB31" s="693"/>
      <c r="GD31" s="766"/>
      <c r="GE31" s="766"/>
    </row>
    <row r="32" spans="2:187" s="751" customFormat="1" ht="18.75" customHeight="1" x14ac:dyDescent="0.15">
      <c r="B32" s="704" t="s">
        <v>995</v>
      </c>
      <c r="C32" s="705" t="s">
        <v>996</v>
      </c>
      <c r="D32" s="706">
        <v>2023</v>
      </c>
      <c r="E32" s="707" t="s">
        <v>746</v>
      </c>
      <c r="F32" s="708">
        <v>1056354</v>
      </c>
      <c r="G32" s="709">
        <v>1056354</v>
      </c>
      <c r="H32" s="710">
        <v>45138</v>
      </c>
      <c r="I32" s="711" t="s">
        <v>997</v>
      </c>
      <c r="J32" s="712" t="s">
        <v>996</v>
      </c>
      <c r="K32" s="713" t="s">
        <v>998</v>
      </c>
      <c r="L32" s="705" t="s">
        <v>996</v>
      </c>
      <c r="M32" s="713" t="s">
        <v>998</v>
      </c>
      <c r="N32" s="714" t="s">
        <v>997</v>
      </c>
      <c r="O32" s="711" t="s">
        <v>78</v>
      </c>
      <c r="P32" s="714" t="s">
        <v>88</v>
      </c>
      <c r="Q32" s="715" t="s">
        <v>747</v>
      </c>
      <c r="R32" s="716"/>
      <c r="S32" s="716"/>
      <c r="T32" s="717"/>
      <c r="U32" s="718"/>
      <c r="V32" s="719">
        <v>4605.1451999999999</v>
      </c>
      <c r="W32" s="720">
        <v>17</v>
      </c>
      <c r="X32" s="720">
        <v>2</v>
      </c>
      <c r="Y32" s="721"/>
      <c r="Z32" s="706">
        <v>2023</v>
      </c>
      <c r="AA32" s="722">
        <v>2025</v>
      </c>
      <c r="AB32" s="723" t="s">
        <v>999</v>
      </c>
      <c r="AC32" s="724"/>
      <c r="AD32" s="714"/>
      <c r="AE32" s="725" t="s">
        <v>734</v>
      </c>
      <c r="AF32" s="712" t="s">
        <v>1000</v>
      </c>
      <c r="AG32" s="712" t="s">
        <v>997</v>
      </c>
      <c r="AH32" s="714" t="s">
        <v>779</v>
      </c>
      <c r="AI32" s="725"/>
      <c r="AJ32" s="714"/>
      <c r="AK32" s="726">
        <v>2022</v>
      </c>
      <c r="AL32" s="720">
        <v>8139</v>
      </c>
      <c r="AM32" s="720">
        <v>8191</v>
      </c>
      <c r="AN32" s="727">
        <v>46.967657467453591</v>
      </c>
      <c r="AO32" s="728" t="s">
        <v>754</v>
      </c>
      <c r="AP32" s="729">
        <v>2025</v>
      </c>
      <c r="AQ32" s="721">
        <v>8058</v>
      </c>
      <c r="AR32" s="730">
        <v>0.99</v>
      </c>
      <c r="AS32" s="721">
        <v>8109</v>
      </c>
      <c r="AT32" s="730">
        <v>1</v>
      </c>
      <c r="AU32" s="731">
        <v>46.5</v>
      </c>
      <c r="AV32" s="728" t="s">
        <v>754</v>
      </c>
      <c r="AW32" s="732">
        <v>0.99</v>
      </c>
      <c r="AX32" s="733" t="s">
        <v>1001</v>
      </c>
      <c r="AY32" s="726"/>
      <c r="AZ32" s="720"/>
      <c r="BA32" s="720"/>
      <c r="BB32" s="727"/>
      <c r="BC32" s="734"/>
      <c r="BD32" s="729"/>
      <c r="BE32" s="721"/>
      <c r="BF32" s="730"/>
      <c r="BG32" s="721"/>
      <c r="BH32" s="730"/>
      <c r="BI32" s="731"/>
      <c r="BJ32" s="734"/>
      <c r="BK32" s="732"/>
      <c r="BL32" s="733"/>
      <c r="BM32" s="711"/>
      <c r="BN32" s="735"/>
      <c r="BO32" s="714"/>
      <c r="BP32" s="711"/>
      <c r="BQ32" s="735"/>
      <c r="BR32" s="714"/>
      <c r="BS32" s="711"/>
      <c r="BT32" s="735"/>
      <c r="BU32" s="714"/>
      <c r="BV32" s="711"/>
      <c r="BW32" s="735"/>
      <c r="BX32" s="714"/>
      <c r="BY32" s="711"/>
      <c r="BZ32" s="735"/>
      <c r="CA32" s="714"/>
      <c r="CB32" s="736"/>
      <c r="CC32" s="705" t="s">
        <v>748</v>
      </c>
      <c r="CD32" s="737" t="s">
        <v>1002</v>
      </c>
      <c r="CE32" s="738" t="s">
        <v>736</v>
      </c>
      <c r="CF32" s="739"/>
      <c r="CG32" s="740"/>
      <c r="CH32" s="740"/>
      <c r="CI32" s="740"/>
      <c r="CJ32" s="740"/>
      <c r="CK32" s="741"/>
      <c r="CL32" s="738" t="s">
        <v>748</v>
      </c>
      <c r="CM32" s="714" t="s">
        <v>1003</v>
      </c>
      <c r="CN32" s="724" t="s">
        <v>736</v>
      </c>
      <c r="CO32" s="742"/>
      <c r="CP32" s="743">
        <v>0</v>
      </c>
      <c r="CQ32" s="744"/>
      <c r="CR32" s="743">
        <v>0</v>
      </c>
      <c r="CS32" s="744"/>
      <c r="CT32" s="743">
        <v>0</v>
      </c>
      <c r="CU32" s="744"/>
      <c r="CV32" s="743">
        <v>0</v>
      </c>
      <c r="CW32" s="745" t="s">
        <v>737</v>
      </c>
      <c r="CX32" s="746" t="s">
        <v>740</v>
      </c>
      <c r="CY32" s="747"/>
      <c r="CZ32" s="748" t="s">
        <v>739</v>
      </c>
      <c r="DA32" s="749" t="s">
        <v>740</v>
      </c>
      <c r="DB32" s="747"/>
      <c r="DC32" s="748" t="s">
        <v>739</v>
      </c>
      <c r="DD32" s="749" t="s">
        <v>738</v>
      </c>
      <c r="DE32" s="747"/>
      <c r="DF32" s="748" t="s">
        <v>739</v>
      </c>
      <c r="DG32" s="749" t="s">
        <v>738</v>
      </c>
      <c r="DH32" s="747"/>
      <c r="DI32" s="748" t="s">
        <v>739</v>
      </c>
      <c r="DJ32" s="749" t="s">
        <v>738</v>
      </c>
      <c r="DK32" s="747"/>
      <c r="DL32" s="748" t="s">
        <v>739</v>
      </c>
      <c r="DM32" s="749" t="s">
        <v>740</v>
      </c>
      <c r="DN32" s="747"/>
      <c r="DO32" s="748" t="s">
        <v>741</v>
      </c>
      <c r="DP32" s="749" t="s">
        <v>741</v>
      </c>
      <c r="DQ32" s="747"/>
      <c r="DR32" s="748" t="s">
        <v>741</v>
      </c>
      <c r="DS32" s="749" t="s">
        <v>741</v>
      </c>
      <c r="DT32" s="747"/>
      <c r="DU32" s="748" t="s">
        <v>739</v>
      </c>
      <c r="DV32" s="749" t="s">
        <v>738</v>
      </c>
      <c r="DW32" s="747"/>
      <c r="DX32" s="748" t="s">
        <v>741</v>
      </c>
      <c r="DY32" s="749" t="s">
        <v>741</v>
      </c>
      <c r="DZ32" s="747"/>
      <c r="EA32" s="748" t="s">
        <v>741</v>
      </c>
      <c r="EB32" s="749" t="s">
        <v>741</v>
      </c>
      <c r="EC32" s="747"/>
      <c r="ED32" s="748" t="s">
        <v>741</v>
      </c>
      <c r="EE32" s="749" t="s">
        <v>741</v>
      </c>
      <c r="EF32" s="747"/>
      <c r="EG32" s="748" t="s">
        <v>741</v>
      </c>
      <c r="EH32" s="749" t="s">
        <v>741</v>
      </c>
      <c r="EI32" s="747"/>
      <c r="EJ32" s="745"/>
      <c r="EK32" s="746"/>
      <c r="EL32" s="747"/>
      <c r="EM32" s="748"/>
      <c r="EN32" s="749"/>
      <c r="EO32" s="747"/>
      <c r="EP32" s="748"/>
      <c r="EQ32" s="749"/>
      <c r="ER32" s="747"/>
      <c r="ES32" s="748"/>
      <c r="ET32" s="749"/>
      <c r="EU32" s="747"/>
      <c r="EV32" s="748"/>
      <c r="EW32" s="749"/>
      <c r="EX32" s="750"/>
      <c r="EZ32" s="752" t="s">
        <v>995</v>
      </c>
      <c r="FA32" s="714" t="s">
        <v>996</v>
      </c>
      <c r="FB32" s="722" t="s">
        <v>746</v>
      </c>
      <c r="FC32" s="753" t="s">
        <v>733</v>
      </c>
      <c r="FD32" s="754" t="s">
        <v>733</v>
      </c>
      <c r="FE32" s="755" t="s">
        <v>749</v>
      </c>
      <c r="FF32" s="756">
        <v>0.99</v>
      </c>
      <c r="FG32" s="757" t="s">
        <v>749</v>
      </c>
      <c r="FH32" s="756">
        <v>1</v>
      </c>
      <c r="FI32" s="758" t="s">
        <v>749</v>
      </c>
      <c r="FJ32" s="759">
        <v>0.99</v>
      </c>
      <c r="FK32" s="760" t="s">
        <v>749</v>
      </c>
      <c r="FL32" s="761">
        <v>100</v>
      </c>
      <c r="FM32" s="762">
        <v>14</v>
      </c>
      <c r="FN32" s="763">
        <v>14</v>
      </c>
      <c r="FO32" s="755" t="s">
        <v>733</v>
      </c>
      <c r="FP32" s="756">
        <v>0</v>
      </c>
      <c r="FQ32" s="757" t="s">
        <v>733</v>
      </c>
      <c r="FR32" s="756">
        <v>0</v>
      </c>
      <c r="FS32" s="758" t="s">
        <v>733</v>
      </c>
      <c r="FT32" s="759">
        <v>0</v>
      </c>
      <c r="FU32" s="760" t="s">
        <v>733</v>
      </c>
      <c r="FV32" s="761" t="s">
        <v>733</v>
      </c>
      <c r="FW32" s="762" t="s">
        <v>733</v>
      </c>
      <c r="FX32" s="763" t="s">
        <v>733</v>
      </c>
      <c r="FZ32" s="764" t="s">
        <v>750</v>
      </c>
      <c r="GA32" s="765" t="s">
        <v>745</v>
      </c>
      <c r="GB32" s="693"/>
      <c r="GD32" s="766"/>
      <c r="GE32" s="766"/>
    </row>
    <row r="33" spans="2:187" s="751" customFormat="1" ht="18.75" customHeight="1" x14ac:dyDescent="0.15">
      <c r="B33" s="704" t="s">
        <v>1004</v>
      </c>
      <c r="C33" s="705" t="s">
        <v>1005</v>
      </c>
      <c r="D33" s="706">
        <v>2023</v>
      </c>
      <c r="E33" s="707" t="s">
        <v>746</v>
      </c>
      <c r="F33" s="708">
        <v>1065370</v>
      </c>
      <c r="G33" s="709">
        <v>1065370</v>
      </c>
      <c r="H33" s="710">
        <v>45125</v>
      </c>
      <c r="I33" s="711" t="s">
        <v>1006</v>
      </c>
      <c r="J33" s="712" t="s">
        <v>1005</v>
      </c>
      <c r="K33" s="713" t="s">
        <v>1007</v>
      </c>
      <c r="L33" s="705" t="s">
        <v>1005</v>
      </c>
      <c r="M33" s="713" t="s">
        <v>1007</v>
      </c>
      <c r="N33" s="714" t="s">
        <v>1006</v>
      </c>
      <c r="O33" s="711" t="s">
        <v>92</v>
      </c>
      <c r="P33" s="714" t="s">
        <v>96</v>
      </c>
      <c r="Q33" s="715" t="s">
        <v>747</v>
      </c>
      <c r="R33" s="716"/>
      <c r="S33" s="716"/>
      <c r="T33" s="717"/>
      <c r="U33" s="718"/>
      <c r="V33" s="719">
        <v>1647.5106000000001</v>
      </c>
      <c r="W33" s="720">
        <v>5</v>
      </c>
      <c r="X33" s="720">
        <v>0</v>
      </c>
      <c r="Y33" s="721"/>
      <c r="Z33" s="706">
        <v>2023</v>
      </c>
      <c r="AA33" s="722">
        <v>2025</v>
      </c>
      <c r="AB33" s="723" t="s">
        <v>1008</v>
      </c>
      <c r="AC33" s="724"/>
      <c r="AD33" s="714"/>
      <c r="AE33" s="725" t="s">
        <v>734</v>
      </c>
      <c r="AF33" s="712" t="s">
        <v>1009</v>
      </c>
      <c r="AG33" s="712" t="s">
        <v>1010</v>
      </c>
      <c r="AH33" s="714" t="s">
        <v>779</v>
      </c>
      <c r="AI33" s="725"/>
      <c r="AJ33" s="714"/>
      <c r="AK33" s="726">
        <v>2022</v>
      </c>
      <c r="AL33" s="720">
        <v>3128</v>
      </c>
      <c r="AM33" s="720">
        <v>2177</v>
      </c>
      <c r="AN33" s="727"/>
      <c r="AO33" s="728"/>
      <c r="AP33" s="729">
        <v>2025</v>
      </c>
      <c r="AQ33" s="721">
        <v>3034.16</v>
      </c>
      <c r="AR33" s="730">
        <v>3</v>
      </c>
      <c r="AS33" s="721">
        <v>2111.69</v>
      </c>
      <c r="AT33" s="730">
        <v>3</v>
      </c>
      <c r="AU33" s="731"/>
      <c r="AV33" s="728"/>
      <c r="AW33" s="732"/>
      <c r="AX33" s="733" t="s">
        <v>1011</v>
      </c>
      <c r="AY33" s="726"/>
      <c r="AZ33" s="720"/>
      <c r="BA33" s="720"/>
      <c r="BB33" s="727"/>
      <c r="BC33" s="734"/>
      <c r="BD33" s="729"/>
      <c r="BE33" s="721"/>
      <c r="BF33" s="730"/>
      <c r="BG33" s="721"/>
      <c r="BH33" s="730"/>
      <c r="BI33" s="731"/>
      <c r="BJ33" s="734"/>
      <c r="BK33" s="732"/>
      <c r="BL33" s="733"/>
      <c r="BM33" s="711"/>
      <c r="BN33" s="735"/>
      <c r="BO33" s="714"/>
      <c r="BP33" s="711"/>
      <c r="BQ33" s="735"/>
      <c r="BR33" s="714"/>
      <c r="BS33" s="711"/>
      <c r="BT33" s="735"/>
      <c r="BU33" s="714"/>
      <c r="BV33" s="711"/>
      <c r="BW33" s="735"/>
      <c r="BX33" s="714"/>
      <c r="BY33" s="711"/>
      <c r="BZ33" s="735"/>
      <c r="CA33" s="714"/>
      <c r="CB33" s="736"/>
      <c r="CC33" s="705" t="s">
        <v>748</v>
      </c>
      <c r="CD33" s="737" t="s">
        <v>1012</v>
      </c>
      <c r="CE33" s="738" t="s">
        <v>736</v>
      </c>
      <c r="CF33" s="739"/>
      <c r="CG33" s="740"/>
      <c r="CH33" s="740"/>
      <c r="CI33" s="740"/>
      <c r="CJ33" s="740"/>
      <c r="CK33" s="741"/>
      <c r="CL33" s="738" t="s">
        <v>748</v>
      </c>
      <c r="CM33" s="714" t="s">
        <v>1013</v>
      </c>
      <c r="CN33" s="724" t="s">
        <v>736</v>
      </c>
      <c r="CO33" s="742"/>
      <c r="CP33" s="743">
        <v>0</v>
      </c>
      <c r="CQ33" s="744"/>
      <c r="CR33" s="743">
        <v>0</v>
      </c>
      <c r="CS33" s="744"/>
      <c r="CT33" s="743">
        <v>0</v>
      </c>
      <c r="CU33" s="744"/>
      <c r="CV33" s="743">
        <v>0</v>
      </c>
      <c r="CW33" s="745" t="s">
        <v>737</v>
      </c>
      <c r="CX33" s="746" t="s">
        <v>740</v>
      </c>
      <c r="CY33" s="747"/>
      <c r="CZ33" s="748" t="s">
        <v>739</v>
      </c>
      <c r="DA33" s="749" t="s">
        <v>740</v>
      </c>
      <c r="DB33" s="747"/>
      <c r="DC33" s="748" t="s">
        <v>741</v>
      </c>
      <c r="DD33" s="749" t="s">
        <v>741</v>
      </c>
      <c r="DE33" s="747"/>
      <c r="DF33" s="748" t="s">
        <v>739</v>
      </c>
      <c r="DG33" s="749" t="s">
        <v>740</v>
      </c>
      <c r="DH33" s="747"/>
      <c r="DI33" s="748" t="s">
        <v>739</v>
      </c>
      <c r="DJ33" s="749" t="s">
        <v>740</v>
      </c>
      <c r="DK33" s="747"/>
      <c r="DL33" s="748" t="s">
        <v>739</v>
      </c>
      <c r="DM33" s="749" t="s">
        <v>740</v>
      </c>
      <c r="DN33" s="747"/>
      <c r="DO33" s="748" t="s">
        <v>741</v>
      </c>
      <c r="DP33" s="749" t="s">
        <v>741</v>
      </c>
      <c r="DQ33" s="747"/>
      <c r="DR33" s="748" t="s">
        <v>739</v>
      </c>
      <c r="DS33" s="749" t="s">
        <v>740</v>
      </c>
      <c r="DT33" s="747"/>
      <c r="DU33" s="748" t="s">
        <v>739</v>
      </c>
      <c r="DV33" s="749" t="s">
        <v>740</v>
      </c>
      <c r="DW33" s="747"/>
      <c r="DX33" s="748" t="s">
        <v>741</v>
      </c>
      <c r="DY33" s="749" t="s">
        <v>741</v>
      </c>
      <c r="DZ33" s="747"/>
      <c r="EA33" s="748" t="s">
        <v>741</v>
      </c>
      <c r="EB33" s="749" t="s">
        <v>741</v>
      </c>
      <c r="EC33" s="747"/>
      <c r="ED33" s="748" t="s">
        <v>741</v>
      </c>
      <c r="EE33" s="749" t="s">
        <v>741</v>
      </c>
      <c r="EF33" s="747"/>
      <c r="EG33" s="748" t="s">
        <v>741</v>
      </c>
      <c r="EH33" s="749" t="s">
        <v>741</v>
      </c>
      <c r="EI33" s="747"/>
      <c r="EJ33" s="745"/>
      <c r="EK33" s="746"/>
      <c r="EL33" s="747"/>
      <c r="EM33" s="748"/>
      <c r="EN33" s="749"/>
      <c r="EO33" s="747"/>
      <c r="EP33" s="748"/>
      <c r="EQ33" s="749"/>
      <c r="ER33" s="747"/>
      <c r="ES33" s="748"/>
      <c r="ET33" s="749"/>
      <c r="EU33" s="747"/>
      <c r="EV33" s="748"/>
      <c r="EW33" s="749"/>
      <c r="EX33" s="750"/>
      <c r="EZ33" s="752" t="s">
        <v>1004</v>
      </c>
      <c r="FA33" s="714" t="s">
        <v>1005</v>
      </c>
      <c r="FB33" s="722" t="s">
        <v>746</v>
      </c>
      <c r="FC33" s="753" t="s">
        <v>733</v>
      </c>
      <c r="FD33" s="754" t="s">
        <v>733</v>
      </c>
      <c r="FE33" s="755" t="s">
        <v>749</v>
      </c>
      <c r="FF33" s="756">
        <v>3</v>
      </c>
      <c r="FG33" s="757" t="s">
        <v>749</v>
      </c>
      <c r="FH33" s="756">
        <v>3</v>
      </c>
      <c r="FI33" s="758" t="s">
        <v>743</v>
      </c>
      <c r="FJ33" s="759">
        <v>0</v>
      </c>
      <c r="FK33" s="760" t="s">
        <v>749</v>
      </c>
      <c r="FL33" s="761">
        <v>100</v>
      </c>
      <c r="FM33" s="762">
        <v>14</v>
      </c>
      <c r="FN33" s="763">
        <v>14</v>
      </c>
      <c r="FO33" s="755" t="s">
        <v>733</v>
      </c>
      <c r="FP33" s="756">
        <v>0</v>
      </c>
      <c r="FQ33" s="757" t="s">
        <v>733</v>
      </c>
      <c r="FR33" s="756">
        <v>0</v>
      </c>
      <c r="FS33" s="758" t="s">
        <v>733</v>
      </c>
      <c r="FT33" s="759">
        <v>0</v>
      </c>
      <c r="FU33" s="760" t="s">
        <v>733</v>
      </c>
      <c r="FV33" s="761" t="s">
        <v>733</v>
      </c>
      <c r="FW33" s="762" t="s">
        <v>733</v>
      </c>
      <c r="FX33" s="763" t="s">
        <v>733</v>
      </c>
      <c r="FZ33" s="764" t="s">
        <v>750</v>
      </c>
      <c r="GA33" s="765" t="s">
        <v>745</v>
      </c>
      <c r="GB33" s="693"/>
      <c r="GD33" s="766"/>
      <c r="GE33" s="766"/>
    </row>
    <row r="34" spans="2:187" s="751" customFormat="1" ht="18.75" customHeight="1" x14ac:dyDescent="0.15">
      <c r="B34" s="704" t="s">
        <v>1014</v>
      </c>
      <c r="C34" s="705" t="s">
        <v>1015</v>
      </c>
      <c r="D34" s="706">
        <v>2023</v>
      </c>
      <c r="E34" s="707" t="s">
        <v>746</v>
      </c>
      <c r="F34" s="708">
        <v>1052371</v>
      </c>
      <c r="G34" s="709">
        <v>1052371</v>
      </c>
      <c r="H34" s="710">
        <v>45138</v>
      </c>
      <c r="I34" s="711" t="s">
        <v>1016</v>
      </c>
      <c r="J34" s="712" t="s">
        <v>1015</v>
      </c>
      <c r="K34" s="713" t="s">
        <v>1017</v>
      </c>
      <c r="L34" s="705" t="s">
        <v>1015</v>
      </c>
      <c r="M34" s="713" t="s">
        <v>1018</v>
      </c>
      <c r="N34" s="714" t="s">
        <v>1016</v>
      </c>
      <c r="O34" s="711" t="s">
        <v>78</v>
      </c>
      <c r="P34" s="714" t="s">
        <v>81</v>
      </c>
      <c r="Q34" s="715" t="s">
        <v>747</v>
      </c>
      <c r="R34" s="716"/>
      <c r="S34" s="716"/>
      <c r="T34" s="717"/>
      <c r="U34" s="718"/>
      <c r="V34" s="719">
        <v>2360.5709999999999</v>
      </c>
      <c r="W34" s="720">
        <v>6</v>
      </c>
      <c r="X34" s="720">
        <v>2</v>
      </c>
      <c r="Y34" s="721"/>
      <c r="Z34" s="706">
        <v>2023</v>
      </c>
      <c r="AA34" s="722">
        <v>2025</v>
      </c>
      <c r="AB34" s="723" t="s">
        <v>1019</v>
      </c>
      <c r="AC34" s="724"/>
      <c r="AD34" s="714"/>
      <c r="AE34" s="725" t="s">
        <v>734</v>
      </c>
      <c r="AF34" s="712" t="s">
        <v>1020</v>
      </c>
      <c r="AG34" s="712" t="s">
        <v>1016</v>
      </c>
      <c r="AH34" s="714" t="s">
        <v>1021</v>
      </c>
      <c r="AI34" s="725"/>
      <c r="AJ34" s="714"/>
      <c r="AK34" s="726">
        <v>2022</v>
      </c>
      <c r="AL34" s="720">
        <v>4038</v>
      </c>
      <c r="AM34" s="720">
        <v>815</v>
      </c>
      <c r="AN34" s="727"/>
      <c r="AO34" s="728"/>
      <c r="AP34" s="729">
        <v>2025</v>
      </c>
      <c r="AQ34" s="721">
        <v>3918</v>
      </c>
      <c r="AR34" s="730">
        <v>2.97</v>
      </c>
      <c r="AS34" s="721">
        <v>790</v>
      </c>
      <c r="AT34" s="730">
        <v>3.06</v>
      </c>
      <c r="AU34" s="731"/>
      <c r="AV34" s="728"/>
      <c r="AW34" s="732"/>
      <c r="AX34" s="733" t="s">
        <v>1022</v>
      </c>
      <c r="AY34" s="726"/>
      <c r="AZ34" s="720"/>
      <c r="BA34" s="720"/>
      <c r="BB34" s="727"/>
      <c r="BC34" s="734"/>
      <c r="BD34" s="729"/>
      <c r="BE34" s="721"/>
      <c r="BF34" s="730"/>
      <c r="BG34" s="721"/>
      <c r="BH34" s="730"/>
      <c r="BI34" s="731"/>
      <c r="BJ34" s="734"/>
      <c r="BK34" s="732"/>
      <c r="BL34" s="733"/>
      <c r="BM34" s="711"/>
      <c r="BN34" s="735"/>
      <c r="BO34" s="714"/>
      <c r="BP34" s="711"/>
      <c r="BQ34" s="735"/>
      <c r="BR34" s="714"/>
      <c r="BS34" s="711"/>
      <c r="BT34" s="735"/>
      <c r="BU34" s="714"/>
      <c r="BV34" s="711"/>
      <c r="BW34" s="735"/>
      <c r="BX34" s="714"/>
      <c r="BY34" s="711"/>
      <c r="BZ34" s="735"/>
      <c r="CA34" s="714"/>
      <c r="CB34" s="736"/>
      <c r="CC34" s="705" t="s">
        <v>736</v>
      </c>
      <c r="CD34" s="737"/>
      <c r="CE34" s="738" t="s">
        <v>736</v>
      </c>
      <c r="CF34" s="739"/>
      <c r="CG34" s="740"/>
      <c r="CH34" s="740"/>
      <c r="CI34" s="740"/>
      <c r="CJ34" s="740"/>
      <c r="CK34" s="741"/>
      <c r="CL34" s="738" t="s">
        <v>736</v>
      </c>
      <c r="CM34" s="714"/>
      <c r="CN34" s="724" t="s">
        <v>736</v>
      </c>
      <c r="CO34" s="742">
        <v>0</v>
      </c>
      <c r="CP34" s="743">
        <v>0</v>
      </c>
      <c r="CQ34" s="744">
        <v>0</v>
      </c>
      <c r="CR34" s="743">
        <v>0</v>
      </c>
      <c r="CS34" s="744">
        <v>0</v>
      </c>
      <c r="CT34" s="743">
        <v>0</v>
      </c>
      <c r="CU34" s="744">
        <v>0</v>
      </c>
      <c r="CV34" s="743">
        <v>0</v>
      </c>
      <c r="CW34" s="745" t="s">
        <v>737</v>
      </c>
      <c r="CX34" s="746" t="s">
        <v>738</v>
      </c>
      <c r="CY34" s="747" t="s">
        <v>1023</v>
      </c>
      <c r="CZ34" s="748" t="s">
        <v>739</v>
      </c>
      <c r="DA34" s="749" t="s">
        <v>738</v>
      </c>
      <c r="DB34" s="747" t="s">
        <v>1024</v>
      </c>
      <c r="DC34" s="748" t="s">
        <v>742</v>
      </c>
      <c r="DD34" s="749" t="s">
        <v>742</v>
      </c>
      <c r="DE34" s="747"/>
      <c r="DF34" s="748" t="s">
        <v>742</v>
      </c>
      <c r="DG34" s="749" t="s">
        <v>742</v>
      </c>
      <c r="DH34" s="747"/>
      <c r="DI34" s="748" t="s">
        <v>742</v>
      </c>
      <c r="DJ34" s="749" t="s">
        <v>742</v>
      </c>
      <c r="DK34" s="747" t="s">
        <v>1025</v>
      </c>
      <c r="DL34" s="748" t="s">
        <v>739</v>
      </c>
      <c r="DM34" s="749" t="s">
        <v>740</v>
      </c>
      <c r="DN34" s="747" t="s">
        <v>1026</v>
      </c>
      <c r="DO34" s="748" t="s">
        <v>742</v>
      </c>
      <c r="DP34" s="749" t="s">
        <v>742</v>
      </c>
      <c r="DQ34" s="747"/>
      <c r="DR34" s="748" t="s">
        <v>742</v>
      </c>
      <c r="DS34" s="749" t="s">
        <v>742</v>
      </c>
      <c r="DT34" s="747"/>
      <c r="DU34" s="748" t="s">
        <v>738</v>
      </c>
      <c r="DV34" s="749" t="s">
        <v>738</v>
      </c>
      <c r="DW34" s="747" t="s">
        <v>1027</v>
      </c>
      <c r="DX34" s="748" t="s">
        <v>742</v>
      </c>
      <c r="DY34" s="749" t="s">
        <v>742</v>
      </c>
      <c r="DZ34" s="747"/>
      <c r="EA34" s="748" t="s">
        <v>742</v>
      </c>
      <c r="EB34" s="749" t="s">
        <v>742</v>
      </c>
      <c r="EC34" s="747"/>
      <c r="ED34" s="748" t="s">
        <v>741</v>
      </c>
      <c r="EE34" s="749" t="s">
        <v>741</v>
      </c>
      <c r="EF34" s="747"/>
      <c r="EG34" s="748" t="s">
        <v>742</v>
      </c>
      <c r="EH34" s="749" t="s">
        <v>742</v>
      </c>
      <c r="EI34" s="747"/>
      <c r="EJ34" s="745"/>
      <c r="EK34" s="746"/>
      <c r="EL34" s="747"/>
      <c r="EM34" s="748"/>
      <c r="EN34" s="749"/>
      <c r="EO34" s="747"/>
      <c r="EP34" s="748"/>
      <c r="EQ34" s="749"/>
      <c r="ER34" s="747"/>
      <c r="ES34" s="748"/>
      <c r="ET34" s="749"/>
      <c r="EU34" s="747"/>
      <c r="EV34" s="748"/>
      <c r="EW34" s="749"/>
      <c r="EX34" s="750"/>
      <c r="EZ34" s="752" t="s">
        <v>1014</v>
      </c>
      <c r="FA34" s="714" t="s">
        <v>1015</v>
      </c>
      <c r="FB34" s="722" t="s">
        <v>746</v>
      </c>
      <c r="FC34" s="753" t="s">
        <v>733</v>
      </c>
      <c r="FD34" s="754" t="s">
        <v>733</v>
      </c>
      <c r="FE34" s="755" t="s">
        <v>749</v>
      </c>
      <c r="FF34" s="756">
        <v>2.97</v>
      </c>
      <c r="FG34" s="757" t="s">
        <v>749</v>
      </c>
      <c r="FH34" s="756">
        <v>3.06</v>
      </c>
      <c r="FI34" s="758" t="s">
        <v>743</v>
      </c>
      <c r="FJ34" s="759">
        <v>0</v>
      </c>
      <c r="FK34" s="760" t="s">
        <v>743</v>
      </c>
      <c r="FL34" s="761">
        <v>33.333333333333329</v>
      </c>
      <c r="FM34" s="762">
        <v>8</v>
      </c>
      <c r="FN34" s="763">
        <v>24</v>
      </c>
      <c r="FO34" s="755" t="s">
        <v>733</v>
      </c>
      <c r="FP34" s="756">
        <v>0</v>
      </c>
      <c r="FQ34" s="757" t="s">
        <v>733</v>
      </c>
      <c r="FR34" s="756">
        <v>0</v>
      </c>
      <c r="FS34" s="758" t="s">
        <v>733</v>
      </c>
      <c r="FT34" s="759">
        <v>0</v>
      </c>
      <c r="FU34" s="760" t="s">
        <v>733</v>
      </c>
      <c r="FV34" s="761" t="s">
        <v>733</v>
      </c>
      <c r="FW34" s="762" t="s">
        <v>733</v>
      </c>
      <c r="FX34" s="763" t="s">
        <v>733</v>
      </c>
      <c r="FZ34" s="764" t="s">
        <v>750</v>
      </c>
      <c r="GA34" s="765" t="s">
        <v>745</v>
      </c>
      <c r="GB34" s="693"/>
      <c r="GD34" s="766"/>
      <c r="GE34" s="766"/>
    </row>
    <row r="35" spans="2:187" s="751" customFormat="1" ht="18.75" customHeight="1" x14ac:dyDescent="0.15">
      <c r="B35" s="704" t="s">
        <v>1028</v>
      </c>
      <c r="C35" s="705" t="s">
        <v>1029</v>
      </c>
      <c r="D35" s="706">
        <v>2023</v>
      </c>
      <c r="E35" s="707" t="s">
        <v>746</v>
      </c>
      <c r="F35" s="708">
        <v>1083374</v>
      </c>
      <c r="G35" s="709">
        <v>1083374</v>
      </c>
      <c r="H35" s="710">
        <v>45138</v>
      </c>
      <c r="I35" s="711" t="s">
        <v>1030</v>
      </c>
      <c r="J35" s="712" t="s">
        <v>1029</v>
      </c>
      <c r="K35" s="713" t="s">
        <v>1031</v>
      </c>
      <c r="L35" s="705" t="s">
        <v>1029</v>
      </c>
      <c r="M35" s="713" t="s">
        <v>1031</v>
      </c>
      <c r="N35" s="714" t="s">
        <v>1030</v>
      </c>
      <c r="O35" s="711" t="s">
        <v>128</v>
      </c>
      <c r="P35" s="714" t="s">
        <v>129</v>
      </c>
      <c r="Q35" s="715" t="s">
        <v>747</v>
      </c>
      <c r="R35" s="716"/>
      <c r="S35" s="716"/>
      <c r="T35" s="717"/>
      <c r="U35" s="718"/>
      <c r="V35" s="719">
        <v>12813.054</v>
      </c>
      <c r="W35" s="720">
        <v>5</v>
      </c>
      <c r="X35" s="720">
        <v>4</v>
      </c>
      <c r="Y35" s="721"/>
      <c r="Z35" s="706">
        <v>2023</v>
      </c>
      <c r="AA35" s="722">
        <v>2025</v>
      </c>
      <c r="AB35" s="723" t="s">
        <v>1032</v>
      </c>
      <c r="AC35" s="724"/>
      <c r="AD35" s="714"/>
      <c r="AE35" s="725" t="s">
        <v>734</v>
      </c>
      <c r="AF35" s="712" t="s">
        <v>1033</v>
      </c>
      <c r="AG35" s="712" t="s">
        <v>1034</v>
      </c>
      <c r="AH35" s="714" t="s">
        <v>756</v>
      </c>
      <c r="AI35" s="725"/>
      <c r="AJ35" s="714"/>
      <c r="AK35" s="726">
        <v>2022</v>
      </c>
      <c r="AL35" s="720">
        <v>24139</v>
      </c>
      <c r="AM35" s="720">
        <v>21644</v>
      </c>
      <c r="AN35" s="727">
        <v>158.19827377168437</v>
      </c>
      <c r="AO35" s="728" t="s">
        <v>754</v>
      </c>
      <c r="AP35" s="729">
        <v>2025</v>
      </c>
      <c r="AQ35" s="721">
        <v>23415</v>
      </c>
      <c r="AR35" s="730">
        <v>2.99</v>
      </c>
      <c r="AS35" s="721">
        <v>20995</v>
      </c>
      <c r="AT35" s="730">
        <v>2.99</v>
      </c>
      <c r="AU35" s="731">
        <v>153.44999999999999</v>
      </c>
      <c r="AV35" s="728" t="s">
        <v>754</v>
      </c>
      <c r="AW35" s="732">
        <v>3</v>
      </c>
      <c r="AX35" s="733" t="s">
        <v>1035</v>
      </c>
      <c r="AY35" s="726"/>
      <c r="AZ35" s="720"/>
      <c r="BA35" s="720"/>
      <c r="BB35" s="727"/>
      <c r="BC35" s="734"/>
      <c r="BD35" s="729"/>
      <c r="BE35" s="721"/>
      <c r="BF35" s="730"/>
      <c r="BG35" s="721"/>
      <c r="BH35" s="730"/>
      <c r="BI35" s="731"/>
      <c r="BJ35" s="734"/>
      <c r="BK35" s="732"/>
      <c r="BL35" s="733"/>
      <c r="BM35" s="711"/>
      <c r="BN35" s="735"/>
      <c r="BO35" s="714"/>
      <c r="BP35" s="711"/>
      <c r="BQ35" s="735"/>
      <c r="BR35" s="714"/>
      <c r="BS35" s="711"/>
      <c r="BT35" s="735"/>
      <c r="BU35" s="714"/>
      <c r="BV35" s="711"/>
      <c r="BW35" s="735"/>
      <c r="BX35" s="714"/>
      <c r="BY35" s="711"/>
      <c r="BZ35" s="735"/>
      <c r="CA35" s="714"/>
      <c r="CB35" s="736"/>
      <c r="CC35" s="705" t="s">
        <v>748</v>
      </c>
      <c r="CD35" s="737" t="s">
        <v>1036</v>
      </c>
      <c r="CE35" s="738" t="s">
        <v>736</v>
      </c>
      <c r="CF35" s="739"/>
      <c r="CG35" s="740"/>
      <c r="CH35" s="740"/>
      <c r="CI35" s="740"/>
      <c r="CJ35" s="740"/>
      <c r="CK35" s="741"/>
      <c r="CL35" s="738" t="s">
        <v>736</v>
      </c>
      <c r="CM35" s="714"/>
      <c r="CN35" s="724" t="s">
        <v>736</v>
      </c>
      <c r="CO35" s="742"/>
      <c r="CP35" s="743">
        <v>0</v>
      </c>
      <c r="CQ35" s="744"/>
      <c r="CR35" s="743">
        <v>0</v>
      </c>
      <c r="CS35" s="744"/>
      <c r="CT35" s="743">
        <v>0</v>
      </c>
      <c r="CU35" s="744"/>
      <c r="CV35" s="743">
        <v>0</v>
      </c>
      <c r="CW35" s="745" t="s">
        <v>737</v>
      </c>
      <c r="CX35" s="746" t="s">
        <v>742</v>
      </c>
      <c r="CY35" s="747" t="s">
        <v>1037</v>
      </c>
      <c r="CZ35" s="748" t="s">
        <v>739</v>
      </c>
      <c r="DA35" s="749" t="s">
        <v>740</v>
      </c>
      <c r="DB35" s="747" t="s">
        <v>1038</v>
      </c>
      <c r="DC35" s="748" t="s">
        <v>739</v>
      </c>
      <c r="DD35" s="749" t="s">
        <v>740</v>
      </c>
      <c r="DE35" s="747" t="s">
        <v>1039</v>
      </c>
      <c r="DF35" s="748" t="s">
        <v>739</v>
      </c>
      <c r="DG35" s="749" t="s">
        <v>740</v>
      </c>
      <c r="DH35" s="747" t="s">
        <v>1040</v>
      </c>
      <c r="DI35" s="748" t="s">
        <v>739</v>
      </c>
      <c r="DJ35" s="749" t="s">
        <v>740</v>
      </c>
      <c r="DK35" s="747" t="s">
        <v>1040</v>
      </c>
      <c r="DL35" s="748" t="s">
        <v>739</v>
      </c>
      <c r="DM35" s="749" t="s">
        <v>740</v>
      </c>
      <c r="DN35" s="747" t="s">
        <v>1040</v>
      </c>
      <c r="DO35" s="748" t="s">
        <v>739</v>
      </c>
      <c r="DP35" s="749" t="s">
        <v>740</v>
      </c>
      <c r="DQ35" s="747"/>
      <c r="DR35" s="748" t="s">
        <v>739</v>
      </c>
      <c r="DS35" s="749" t="s">
        <v>740</v>
      </c>
      <c r="DT35" s="747" t="s">
        <v>1040</v>
      </c>
      <c r="DU35" s="748" t="s">
        <v>739</v>
      </c>
      <c r="DV35" s="749" t="s">
        <v>740</v>
      </c>
      <c r="DW35" s="747"/>
      <c r="DX35" s="748" t="s">
        <v>739</v>
      </c>
      <c r="DY35" s="749" t="s">
        <v>740</v>
      </c>
      <c r="DZ35" s="747"/>
      <c r="EA35" s="748" t="s">
        <v>739</v>
      </c>
      <c r="EB35" s="749" t="s">
        <v>740</v>
      </c>
      <c r="EC35" s="747" t="s">
        <v>1040</v>
      </c>
      <c r="ED35" s="748" t="s">
        <v>739</v>
      </c>
      <c r="EE35" s="749" t="s">
        <v>740</v>
      </c>
      <c r="EF35" s="747" t="s">
        <v>1040</v>
      </c>
      <c r="EG35" s="748" t="s">
        <v>739</v>
      </c>
      <c r="EH35" s="749" t="s">
        <v>740</v>
      </c>
      <c r="EI35" s="747" t="s">
        <v>1041</v>
      </c>
      <c r="EJ35" s="745"/>
      <c r="EK35" s="746"/>
      <c r="EL35" s="747"/>
      <c r="EM35" s="748"/>
      <c r="EN35" s="749"/>
      <c r="EO35" s="747"/>
      <c r="EP35" s="748"/>
      <c r="EQ35" s="749"/>
      <c r="ER35" s="747"/>
      <c r="ES35" s="748"/>
      <c r="ET35" s="749"/>
      <c r="EU35" s="747"/>
      <c r="EV35" s="748"/>
      <c r="EW35" s="749"/>
      <c r="EX35" s="750"/>
      <c r="EZ35" s="752" t="s">
        <v>1028</v>
      </c>
      <c r="FA35" s="714" t="s">
        <v>1029</v>
      </c>
      <c r="FB35" s="722" t="s">
        <v>746</v>
      </c>
      <c r="FC35" s="753" t="s">
        <v>733</v>
      </c>
      <c r="FD35" s="754" t="s">
        <v>733</v>
      </c>
      <c r="FE35" s="755" t="s">
        <v>749</v>
      </c>
      <c r="FF35" s="756">
        <v>2.99</v>
      </c>
      <c r="FG35" s="757" t="s">
        <v>749</v>
      </c>
      <c r="FH35" s="756">
        <v>2.99</v>
      </c>
      <c r="FI35" s="758" t="s">
        <v>749</v>
      </c>
      <c r="FJ35" s="759">
        <v>3</v>
      </c>
      <c r="FK35" s="760" t="s">
        <v>743</v>
      </c>
      <c r="FL35" s="761">
        <v>96.15384615384616</v>
      </c>
      <c r="FM35" s="762">
        <v>25</v>
      </c>
      <c r="FN35" s="763">
        <v>26</v>
      </c>
      <c r="FO35" s="755" t="s">
        <v>733</v>
      </c>
      <c r="FP35" s="756">
        <v>0</v>
      </c>
      <c r="FQ35" s="757" t="s">
        <v>733</v>
      </c>
      <c r="FR35" s="756">
        <v>0</v>
      </c>
      <c r="FS35" s="758" t="s">
        <v>733</v>
      </c>
      <c r="FT35" s="759">
        <v>0</v>
      </c>
      <c r="FU35" s="760" t="s">
        <v>733</v>
      </c>
      <c r="FV35" s="761" t="s">
        <v>733</v>
      </c>
      <c r="FW35" s="762" t="s">
        <v>733</v>
      </c>
      <c r="FX35" s="763" t="s">
        <v>733</v>
      </c>
      <c r="FZ35" s="764" t="s">
        <v>750</v>
      </c>
      <c r="GA35" s="765" t="s">
        <v>745</v>
      </c>
      <c r="GB35" s="693"/>
      <c r="GD35" s="766"/>
      <c r="GE35" s="766"/>
    </row>
    <row r="36" spans="2:187" s="751" customFormat="1" ht="18.75" customHeight="1" x14ac:dyDescent="0.15">
      <c r="B36" s="704" t="s">
        <v>1042</v>
      </c>
      <c r="C36" s="705" t="s">
        <v>1043</v>
      </c>
      <c r="D36" s="706">
        <v>2023</v>
      </c>
      <c r="E36" s="707" t="s">
        <v>746</v>
      </c>
      <c r="F36" s="708">
        <v>1069376</v>
      </c>
      <c r="G36" s="709">
        <v>1069376</v>
      </c>
      <c r="H36" s="710">
        <v>45132</v>
      </c>
      <c r="I36" s="711" t="s">
        <v>1044</v>
      </c>
      <c r="J36" s="712" t="s">
        <v>1045</v>
      </c>
      <c r="K36" s="713" t="s">
        <v>1046</v>
      </c>
      <c r="L36" s="705" t="s">
        <v>1043</v>
      </c>
      <c r="M36" s="713" t="s">
        <v>1047</v>
      </c>
      <c r="N36" s="714" t="s">
        <v>1048</v>
      </c>
      <c r="O36" s="711" t="s">
        <v>100</v>
      </c>
      <c r="P36" s="714" t="s">
        <v>102</v>
      </c>
      <c r="Q36" s="715" t="s">
        <v>747</v>
      </c>
      <c r="R36" s="716"/>
      <c r="S36" s="716"/>
      <c r="T36" s="717"/>
      <c r="U36" s="718"/>
      <c r="V36" s="719">
        <v>4107.5922</v>
      </c>
      <c r="W36" s="720">
        <v>1</v>
      </c>
      <c r="X36" s="720">
        <v>1</v>
      </c>
      <c r="Y36" s="721"/>
      <c r="Z36" s="706">
        <v>2023</v>
      </c>
      <c r="AA36" s="722">
        <v>2025</v>
      </c>
      <c r="AB36" s="723" t="s">
        <v>1049</v>
      </c>
      <c r="AC36" s="724"/>
      <c r="AD36" s="714"/>
      <c r="AE36" s="725" t="s">
        <v>734</v>
      </c>
      <c r="AF36" s="712" t="s">
        <v>1050</v>
      </c>
      <c r="AG36" s="712" t="s">
        <v>1051</v>
      </c>
      <c r="AH36" s="714" t="s">
        <v>764</v>
      </c>
      <c r="AI36" s="725"/>
      <c r="AJ36" s="714"/>
      <c r="AK36" s="726">
        <v>2022</v>
      </c>
      <c r="AL36" s="720">
        <v>7333</v>
      </c>
      <c r="AM36" s="720">
        <v>6893</v>
      </c>
      <c r="AN36" s="727">
        <v>85.227335462021529</v>
      </c>
      <c r="AO36" s="728" t="s">
        <v>754</v>
      </c>
      <c r="AP36" s="729">
        <v>2025</v>
      </c>
      <c r="AQ36" s="721">
        <v>6529</v>
      </c>
      <c r="AR36" s="730">
        <v>10.96</v>
      </c>
      <c r="AS36" s="721">
        <v>6155</v>
      </c>
      <c r="AT36" s="730">
        <v>10.7</v>
      </c>
      <c r="AU36" s="731">
        <v>75.882895572281271</v>
      </c>
      <c r="AV36" s="728" t="s">
        <v>754</v>
      </c>
      <c r="AW36" s="732">
        <v>10.96</v>
      </c>
      <c r="AX36" s="733" t="s">
        <v>1052</v>
      </c>
      <c r="AY36" s="726"/>
      <c r="AZ36" s="720"/>
      <c r="BA36" s="720"/>
      <c r="BB36" s="727"/>
      <c r="BC36" s="734"/>
      <c r="BD36" s="729"/>
      <c r="BE36" s="721"/>
      <c r="BF36" s="730"/>
      <c r="BG36" s="721"/>
      <c r="BH36" s="730"/>
      <c r="BI36" s="731"/>
      <c r="BJ36" s="734"/>
      <c r="BK36" s="732"/>
      <c r="BL36" s="733"/>
      <c r="BM36" s="711"/>
      <c r="BN36" s="735"/>
      <c r="BO36" s="714"/>
      <c r="BP36" s="711"/>
      <c r="BQ36" s="735"/>
      <c r="BR36" s="714"/>
      <c r="BS36" s="711"/>
      <c r="BT36" s="735"/>
      <c r="BU36" s="714"/>
      <c r="BV36" s="711"/>
      <c r="BW36" s="735"/>
      <c r="BX36" s="714"/>
      <c r="BY36" s="711"/>
      <c r="BZ36" s="735"/>
      <c r="CA36" s="714"/>
      <c r="CB36" s="736"/>
      <c r="CC36" s="705" t="s">
        <v>748</v>
      </c>
      <c r="CD36" s="737" t="s">
        <v>1053</v>
      </c>
      <c r="CE36" s="738" t="s">
        <v>736</v>
      </c>
      <c r="CF36" s="739"/>
      <c r="CG36" s="740"/>
      <c r="CH36" s="740"/>
      <c r="CI36" s="740"/>
      <c r="CJ36" s="740"/>
      <c r="CK36" s="741"/>
      <c r="CL36" s="738" t="s">
        <v>748</v>
      </c>
      <c r="CM36" s="714" t="s">
        <v>1054</v>
      </c>
      <c r="CN36" s="724" t="s">
        <v>736</v>
      </c>
      <c r="CO36" s="742"/>
      <c r="CP36" s="743">
        <v>0</v>
      </c>
      <c r="CQ36" s="744"/>
      <c r="CR36" s="743">
        <v>0</v>
      </c>
      <c r="CS36" s="744"/>
      <c r="CT36" s="743">
        <v>0</v>
      </c>
      <c r="CU36" s="744"/>
      <c r="CV36" s="743">
        <v>0</v>
      </c>
      <c r="CW36" s="745" t="s">
        <v>737</v>
      </c>
      <c r="CX36" s="746" t="s">
        <v>740</v>
      </c>
      <c r="CY36" s="747"/>
      <c r="CZ36" s="748" t="s">
        <v>739</v>
      </c>
      <c r="DA36" s="749" t="s">
        <v>740</v>
      </c>
      <c r="DB36" s="747"/>
      <c r="DC36" s="748" t="s">
        <v>739</v>
      </c>
      <c r="DD36" s="749" t="s">
        <v>740</v>
      </c>
      <c r="DE36" s="747"/>
      <c r="DF36" s="748" t="s">
        <v>739</v>
      </c>
      <c r="DG36" s="749" t="s">
        <v>740</v>
      </c>
      <c r="DH36" s="747"/>
      <c r="DI36" s="748" t="s">
        <v>739</v>
      </c>
      <c r="DJ36" s="749" t="s">
        <v>740</v>
      </c>
      <c r="DK36" s="747"/>
      <c r="DL36" s="748" t="s">
        <v>739</v>
      </c>
      <c r="DM36" s="749" t="s">
        <v>740</v>
      </c>
      <c r="DN36" s="747"/>
      <c r="DO36" s="748" t="s">
        <v>741</v>
      </c>
      <c r="DP36" s="749" t="s">
        <v>741</v>
      </c>
      <c r="DQ36" s="747"/>
      <c r="DR36" s="748" t="s">
        <v>739</v>
      </c>
      <c r="DS36" s="749" t="s">
        <v>740</v>
      </c>
      <c r="DT36" s="747"/>
      <c r="DU36" s="748" t="s">
        <v>739</v>
      </c>
      <c r="DV36" s="749" t="s">
        <v>740</v>
      </c>
      <c r="DW36" s="747"/>
      <c r="DX36" s="748" t="s">
        <v>741</v>
      </c>
      <c r="DY36" s="749" t="s">
        <v>741</v>
      </c>
      <c r="DZ36" s="747"/>
      <c r="EA36" s="748" t="s">
        <v>741</v>
      </c>
      <c r="EB36" s="749" t="s">
        <v>741</v>
      </c>
      <c r="EC36" s="747"/>
      <c r="ED36" s="748" t="s">
        <v>741</v>
      </c>
      <c r="EE36" s="749" t="s">
        <v>741</v>
      </c>
      <c r="EF36" s="747"/>
      <c r="EG36" s="748" t="s">
        <v>739</v>
      </c>
      <c r="EH36" s="749" t="s">
        <v>740</v>
      </c>
      <c r="EI36" s="747"/>
      <c r="EJ36" s="745"/>
      <c r="EK36" s="746"/>
      <c r="EL36" s="747"/>
      <c r="EM36" s="748"/>
      <c r="EN36" s="749"/>
      <c r="EO36" s="747"/>
      <c r="EP36" s="748"/>
      <c r="EQ36" s="749"/>
      <c r="ER36" s="747"/>
      <c r="ES36" s="748"/>
      <c r="ET36" s="749"/>
      <c r="EU36" s="747"/>
      <c r="EV36" s="748"/>
      <c r="EW36" s="749"/>
      <c r="EX36" s="750"/>
      <c r="EZ36" s="752" t="s">
        <v>1042</v>
      </c>
      <c r="FA36" s="714" t="s">
        <v>1043</v>
      </c>
      <c r="FB36" s="722" t="s">
        <v>746</v>
      </c>
      <c r="FC36" s="753" t="s">
        <v>733</v>
      </c>
      <c r="FD36" s="754" t="s">
        <v>733</v>
      </c>
      <c r="FE36" s="755" t="s">
        <v>753</v>
      </c>
      <c r="FF36" s="756">
        <v>10.96</v>
      </c>
      <c r="FG36" s="757" t="s">
        <v>753</v>
      </c>
      <c r="FH36" s="756">
        <v>10.7</v>
      </c>
      <c r="FI36" s="758" t="s">
        <v>749</v>
      </c>
      <c r="FJ36" s="759">
        <v>10.96</v>
      </c>
      <c r="FK36" s="760" t="s">
        <v>749</v>
      </c>
      <c r="FL36" s="761">
        <v>100</v>
      </c>
      <c r="FM36" s="762">
        <v>18</v>
      </c>
      <c r="FN36" s="763">
        <v>18</v>
      </c>
      <c r="FO36" s="755" t="s">
        <v>733</v>
      </c>
      <c r="FP36" s="756">
        <v>0</v>
      </c>
      <c r="FQ36" s="757" t="s">
        <v>733</v>
      </c>
      <c r="FR36" s="756">
        <v>0</v>
      </c>
      <c r="FS36" s="758" t="s">
        <v>733</v>
      </c>
      <c r="FT36" s="759">
        <v>0</v>
      </c>
      <c r="FU36" s="760" t="s">
        <v>733</v>
      </c>
      <c r="FV36" s="761" t="s">
        <v>733</v>
      </c>
      <c r="FW36" s="762" t="s">
        <v>733</v>
      </c>
      <c r="FX36" s="763" t="s">
        <v>733</v>
      </c>
      <c r="FZ36" s="764" t="s">
        <v>750</v>
      </c>
      <c r="GA36" s="765" t="s">
        <v>745</v>
      </c>
      <c r="GB36" s="693"/>
      <c r="GD36" s="766"/>
      <c r="GE36" s="766"/>
    </row>
    <row r="37" spans="2:187" s="751" customFormat="1" ht="18.75" customHeight="1" x14ac:dyDescent="0.15">
      <c r="B37" s="704" t="s">
        <v>1055</v>
      </c>
      <c r="C37" s="705" t="s">
        <v>1056</v>
      </c>
      <c r="D37" s="706">
        <v>2023</v>
      </c>
      <c r="E37" s="707" t="s">
        <v>746</v>
      </c>
      <c r="F37" s="708">
        <v>1095377</v>
      </c>
      <c r="G37" s="709">
        <v>1095377</v>
      </c>
      <c r="H37" s="710">
        <v>45127</v>
      </c>
      <c r="I37" s="711" t="s">
        <v>1057</v>
      </c>
      <c r="J37" s="712" t="s">
        <v>1056</v>
      </c>
      <c r="K37" s="713" t="s">
        <v>1058</v>
      </c>
      <c r="L37" s="705" t="s">
        <v>1056</v>
      </c>
      <c r="M37" s="713" t="s">
        <v>1058</v>
      </c>
      <c r="N37" s="714" t="s">
        <v>1057</v>
      </c>
      <c r="O37" s="711" t="s">
        <v>140</v>
      </c>
      <c r="P37" s="714" t="s">
        <v>148</v>
      </c>
      <c r="Q37" s="715" t="s">
        <v>747</v>
      </c>
      <c r="R37" s="716"/>
      <c r="S37" s="716"/>
      <c r="T37" s="717"/>
      <c r="U37" s="718"/>
      <c r="V37" s="719">
        <v>1917.6366</v>
      </c>
      <c r="W37" s="720">
        <v>27</v>
      </c>
      <c r="X37" s="720">
        <v>0</v>
      </c>
      <c r="Y37" s="721"/>
      <c r="Z37" s="706">
        <v>2023</v>
      </c>
      <c r="AA37" s="722">
        <v>2025</v>
      </c>
      <c r="AB37" s="723" t="s">
        <v>1059</v>
      </c>
      <c r="AC37" s="724"/>
      <c r="AD37" s="714"/>
      <c r="AE37" s="725" t="s">
        <v>734</v>
      </c>
      <c r="AF37" s="712" t="s">
        <v>1060</v>
      </c>
      <c r="AG37" s="712" t="s">
        <v>1061</v>
      </c>
      <c r="AH37" s="714" t="s">
        <v>1062</v>
      </c>
      <c r="AI37" s="725"/>
      <c r="AJ37" s="714"/>
      <c r="AK37" s="726">
        <v>2022</v>
      </c>
      <c r="AL37" s="720">
        <v>3287</v>
      </c>
      <c r="AM37" s="720">
        <v>3297</v>
      </c>
      <c r="AN37" s="727">
        <v>16.279530483878958</v>
      </c>
      <c r="AO37" s="728" t="s">
        <v>1063</v>
      </c>
      <c r="AP37" s="729">
        <v>2025</v>
      </c>
      <c r="AQ37" s="721">
        <v>4143</v>
      </c>
      <c r="AR37" s="730">
        <v>-26.05</v>
      </c>
      <c r="AS37" s="721">
        <v>4153</v>
      </c>
      <c r="AT37" s="730">
        <v>-25.97</v>
      </c>
      <c r="AU37" s="731">
        <v>16.18</v>
      </c>
      <c r="AV37" s="728" t="s">
        <v>1063</v>
      </c>
      <c r="AW37" s="732">
        <v>0.61</v>
      </c>
      <c r="AX37" s="733" t="s">
        <v>1064</v>
      </c>
      <c r="AY37" s="726"/>
      <c r="AZ37" s="720"/>
      <c r="BA37" s="720"/>
      <c r="BB37" s="727"/>
      <c r="BC37" s="734"/>
      <c r="BD37" s="729"/>
      <c r="BE37" s="721"/>
      <c r="BF37" s="730"/>
      <c r="BG37" s="721"/>
      <c r="BH37" s="730"/>
      <c r="BI37" s="731"/>
      <c r="BJ37" s="734"/>
      <c r="BK37" s="732"/>
      <c r="BL37" s="733"/>
      <c r="BM37" s="711"/>
      <c r="BN37" s="735"/>
      <c r="BO37" s="714"/>
      <c r="BP37" s="711"/>
      <c r="BQ37" s="735"/>
      <c r="BR37" s="714"/>
      <c r="BS37" s="711"/>
      <c r="BT37" s="735"/>
      <c r="BU37" s="714"/>
      <c r="BV37" s="711"/>
      <c r="BW37" s="735"/>
      <c r="BX37" s="714"/>
      <c r="BY37" s="711"/>
      <c r="BZ37" s="735"/>
      <c r="CA37" s="714"/>
      <c r="CB37" s="736"/>
      <c r="CC37" s="705" t="s">
        <v>748</v>
      </c>
      <c r="CD37" s="737" t="s">
        <v>1065</v>
      </c>
      <c r="CE37" s="738" t="s">
        <v>736</v>
      </c>
      <c r="CF37" s="739"/>
      <c r="CG37" s="740"/>
      <c r="CH37" s="740"/>
      <c r="CI37" s="740"/>
      <c r="CJ37" s="740"/>
      <c r="CK37" s="741"/>
      <c r="CL37" s="738" t="s">
        <v>748</v>
      </c>
      <c r="CM37" s="714" t="s">
        <v>1066</v>
      </c>
      <c r="CN37" s="724" t="s">
        <v>736</v>
      </c>
      <c r="CO37" s="742"/>
      <c r="CP37" s="743">
        <v>0</v>
      </c>
      <c r="CQ37" s="744"/>
      <c r="CR37" s="743">
        <v>0</v>
      </c>
      <c r="CS37" s="744"/>
      <c r="CT37" s="743">
        <v>0</v>
      </c>
      <c r="CU37" s="744"/>
      <c r="CV37" s="743">
        <v>0</v>
      </c>
      <c r="CW37" s="745" t="s">
        <v>737</v>
      </c>
      <c r="CX37" s="746" t="s">
        <v>740</v>
      </c>
      <c r="CY37" s="747"/>
      <c r="CZ37" s="748" t="s">
        <v>742</v>
      </c>
      <c r="DA37" s="749" t="s">
        <v>742</v>
      </c>
      <c r="DB37" s="747"/>
      <c r="DC37" s="748" t="s">
        <v>739</v>
      </c>
      <c r="DD37" s="749" t="s">
        <v>740</v>
      </c>
      <c r="DE37" s="747"/>
      <c r="DF37" s="748" t="s">
        <v>741</v>
      </c>
      <c r="DG37" s="749" t="s">
        <v>741</v>
      </c>
      <c r="DH37" s="747"/>
      <c r="DI37" s="748" t="s">
        <v>739</v>
      </c>
      <c r="DJ37" s="749" t="s">
        <v>740</v>
      </c>
      <c r="DK37" s="747"/>
      <c r="DL37" s="748" t="s">
        <v>739</v>
      </c>
      <c r="DM37" s="749" t="s">
        <v>740</v>
      </c>
      <c r="DN37" s="747"/>
      <c r="DO37" s="748" t="s">
        <v>741</v>
      </c>
      <c r="DP37" s="749" t="s">
        <v>741</v>
      </c>
      <c r="DQ37" s="747"/>
      <c r="DR37" s="748" t="s">
        <v>739</v>
      </c>
      <c r="DS37" s="749" t="s">
        <v>740</v>
      </c>
      <c r="DT37" s="747"/>
      <c r="DU37" s="748" t="s">
        <v>739</v>
      </c>
      <c r="DV37" s="749" t="s">
        <v>740</v>
      </c>
      <c r="DW37" s="747"/>
      <c r="DX37" s="748" t="s">
        <v>741</v>
      </c>
      <c r="DY37" s="749" t="s">
        <v>741</v>
      </c>
      <c r="DZ37" s="747"/>
      <c r="EA37" s="748" t="s">
        <v>741</v>
      </c>
      <c r="EB37" s="749" t="s">
        <v>741</v>
      </c>
      <c r="EC37" s="747"/>
      <c r="ED37" s="748" t="s">
        <v>741</v>
      </c>
      <c r="EE37" s="749" t="s">
        <v>741</v>
      </c>
      <c r="EF37" s="747"/>
      <c r="EG37" s="748" t="s">
        <v>741</v>
      </c>
      <c r="EH37" s="749" t="s">
        <v>741</v>
      </c>
      <c r="EI37" s="747"/>
      <c r="EJ37" s="745"/>
      <c r="EK37" s="746"/>
      <c r="EL37" s="747"/>
      <c r="EM37" s="748"/>
      <c r="EN37" s="749"/>
      <c r="EO37" s="747"/>
      <c r="EP37" s="748"/>
      <c r="EQ37" s="749"/>
      <c r="ER37" s="747"/>
      <c r="ES37" s="748"/>
      <c r="ET37" s="749"/>
      <c r="EU37" s="747"/>
      <c r="EV37" s="748"/>
      <c r="EW37" s="749"/>
      <c r="EX37" s="750"/>
      <c r="EZ37" s="752" t="s">
        <v>1055</v>
      </c>
      <c r="FA37" s="714" t="s">
        <v>1056</v>
      </c>
      <c r="FB37" s="722" t="s">
        <v>746</v>
      </c>
      <c r="FC37" s="753" t="s">
        <v>733</v>
      </c>
      <c r="FD37" s="754" t="s">
        <v>733</v>
      </c>
      <c r="FE37" s="755" t="s">
        <v>743</v>
      </c>
      <c r="FF37" s="756">
        <v>-26.05</v>
      </c>
      <c r="FG37" s="757" t="s">
        <v>743</v>
      </c>
      <c r="FH37" s="756">
        <v>-25.97</v>
      </c>
      <c r="FI37" s="758" t="s">
        <v>749</v>
      </c>
      <c r="FJ37" s="759">
        <v>0.61</v>
      </c>
      <c r="FK37" s="760" t="s">
        <v>743</v>
      </c>
      <c r="FL37" s="761">
        <v>85.714285714285708</v>
      </c>
      <c r="FM37" s="762">
        <v>12</v>
      </c>
      <c r="FN37" s="763">
        <v>14</v>
      </c>
      <c r="FO37" s="755" t="s">
        <v>733</v>
      </c>
      <c r="FP37" s="756">
        <v>0</v>
      </c>
      <c r="FQ37" s="757" t="s">
        <v>733</v>
      </c>
      <c r="FR37" s="756">
        <v>0</v>
      </c>
      <c r="FS37" s="758" t="s">
        <v>733</v>
      </c>
      <c r="FT37" s="759">
        <v>0</v>
      </c>
      <c r="FU37" s="760" t="s">
        <v>733</v>
      </c>
      <c r="FV37" s="761" t="s">
        <v>733</v>
      </c>
      <c r="FW37" s="762" t="s">
        <v>733</v>
      </c>
      <c r="FX37" s="763" t="s">
        <v>733</v>
      </c>
      <c r="FZ37" s="764" t="s">
        <v>744</v>
      </c>
      <c r="GA37" s="765" t="s">
        <v>745</v>
      </c>
      <c r="GB37" s="693"/>
      <c r="GD37" s="766"/>
      <c r="GE37" s="766"/>
    </row>
    <row r="38" spans="2:187" s="751" customFormat="1" ht="18.75" customHeight="1" x14ac:dyDescent="0.15">
      <c r="B38" s="704" t="s">
        <v>1067</v>
      </c>
      <c r="C38" s="705" t="s">
        <v>1068</v>
      </c>
      <c r="D38" s="706">
        <v>2023</v>
      </c>
      <c r="E38" s="707" t="s">
        <v>746</v>
      </c>
      <c r="F38" s="708">
        <v>1011378</v>
      </c>
      <c r="G38" s="709">
        <v>1011378</v>
      </c>
      <c r="H38" s="710">
        <v>45127</v>
      </c>
      <c r="I38" s="711" t="s">
        <v>1069</v>
      </c>
      <c r="J38" s="712" t="s">
        <v>1070</v>
      </c>
      <c r="K38" s="713" t="s">
        <v>1071</v>
      </c>
      <c r="L38" s="705" t="s">
        <v>1068</v>
      </c>
      <c r="M38" s="713" t="s">
        <v>1072</v>
      </c>
      <c r="N38" s="714" t="s">
        <v>1073</v>
      </c>
      <c r="O38" s="711" t="s">
        <v>25</v>
      </c>
      <c r="P38" s="714" t="s">
        <v>44</v>
      </c>
      <c r="Q38" s="715" t="s">
        <v>747</v>
      </c>
      <c r="R38" s="716"/>
      <c r="S38" s="716"/>
      <c r="T38" s="717"/>
      <c r="U38" s="718"/>
      <c r="V38" s="719">
        <v>1793.8224</v>
      </c>
      <c r="W38" s="720">
        <v>2</v>
      </c>
      <c r="X38" s="720">
        <v>1</v>
      </c>
      <c r="Y38" s="721"/>
      <c r="Z38" s="706">
        <v>2023</v>
      </c>
      <c r="AA38" s="722">
        <v>2025</v>
      </c>
      <c r="AB38" s="723" t="s">
        <v>1074</v>
      </c>
      <c r="AC38" s="724"/>
      <c r="AD38" s="714"/>
      <c r="AE38" s="725" t="s">
        <v>734</v>
      </c>
      <c r="AF38" s="712" t="s">
        <v>1075</v>
      </c>
      <c r="AG38" s="712" t="s">
        <v>1069</v>
      </c>
      <c r="AH38" s="714" t="s">
        <v>1076</v>
      </c>
      <c r="AI38" s="725"/>
      <c r="AJ38" s="714"/>
      <c r="AK38" s="726">
        <v>2022</v>
      </c>
      <c r="AL38" s="720">
        <v>3254</v>
      </c>
      <c r="AM38" s="720">
        <v>3276</v>
      </c>
      <c r="AN38" s="727"/>
      <c r="AO38" s="728"/>
      <c r="AP38" s="729">
        <v>2025</v>
      </c>
      <c r="AQ38" s="721">
        <v>3221</v>
      </c>
      <c r="AR38" s="730">
        <v>1.01</v>
      </c>
      <c r="AS38" s="721">
        <v>3243</v>
      </c>
      <c r="AT38" s="730">
        <v>1</v>
      </c>
      <c r="AU38" s="731"/>
      <c r="AV38" s="728"/>
      <c r="AW38" s="732"/>
      <c r="AX38" s="733" t="s">
        <v>1077</v>
      </c>
      <c r="AY38" s="726"/>
      <c r="AZ38" s="720"/>
      <c r="BA38" s="720"/>
      <c r="BB38" s="727"/>
      <c r="BC38" s="734"/>
      <c r="BD38" s="729"/>
      <c r="BE38" s="721"/>
      <c r="BF38" s="730"/>
      <c r="BG38" s="721"/>
      <c r="BH38" s="730"/>
      <c r="BI38" s="731"/>
      <c r="BJ38" s="734"/>
      <c r="BK38" s="732"/>
      <c r="BL38" s="733"/>
      <c r="BM38" s="711"/>
      <c r="BN38" s="735"/>
      <c r="BO38" s="714"/>
      <c r="BP38" s="711"/>
      <c r="BQ38" s="735"/>
      <c r="BR38" s="714"/>
      <c r="BS38" s="711"/>
      <c r="BT38" s="735"/>
      <c r="BU38" s="714"/>
      <c r="BV38" s="711"/>
      <c r="BW38" s="735"/>
      <c r="BX38" s="714"/>
      <c r="BY38" s="711"/>
      <c r="BZ38" s="735"/>
      <c r="CA38" s="714"/>
      <c r="CB38" s="736"/>
      <c r="CC38" s="705" t="s">
        <v>748</v>
      </c>
      <c r="CD38" s="737" t="s">
        <v>1078</v>
      </c>
      <c r="CE38" s="738" t="s">
        <v>748</v>
      </c>
      <c r="CF38" s="739" t="s">
        <v>757</v>
      </c>
      <c r="CG38" s="740" t="s">
        <v>1079</v>
      </c>
      <c r="CH38" s="740"/>
      <c r="CI38" s="740"/>
      <c r="CJ38" s="740"/>
      <c r="CK38" s="741"/>
      <c r="CL38" s="738" t="s">
        <v>736</v>
      </c>
      <c r="CM38" s="714"/>
      <c r="CN38" s="724" t="s">
        <v>736</v>
      </c>
      <c r="CO38" s="742"/>
      <c r="CP38" s="743">
        <v>0</v>
      </c>
      <c r="CQ38" s="744"/>
      <c r="CR38" s="743">
        <v>0</v>
      </c>
      <c r="CS38" s="744"/>
      <c r="CT38" s="743">
        <v>3</v>
      </c>
      <c r="CU38" s="744"/>
      <c r="CV38" s="743">
        <v>3</v>
      </c>
      <c r="CW38" s="745" t="s">
        <v>737</v>
      </c>
      <c r="CX38" s="746" t="s">
        <v>740</v>
      </c>
      <c r="CY38" s="747"/>
      <c r="CZ38" s="748" t="s">
        <v>739</v>
      </c>
      <c r="DA38" s="749" t="s">
        <v>740</v>
      </c>
      <c r="DB38" s="747"/>
      <c r="DC38" s="748" t="s">
        <v>739</v>
      </c>
      <c r="DD38" s="749" t="s">
        <v>740</v>
      </c>
      <c r="DE38" s="747"/>
      <c r="DF38" s="748" t="s">
        <v>739</v>
      </c>
      <c r="DG38" s="749" t="s">
        <v>740</v>
      </c>
      <c r="DH38" s="747"/>
      <c r="DI38" s="748" t="s">
        <v>739</v>
      </c>
      <c r="DJ38" s="749" t="s">
        <v>740</v>
      </c>
      <c r="DK38" s="747"/>
      <c r="DL38" s="748" t="s">
        <v>739</v>
      </c>
      <c r="DM38" s="749" t="s">
        <v>740</v>
      </c>
      <c r="DN38" s="747"/>
      <c r="DO38" s="748" t="s">
        <v>741</v>
      </c>
      <c r="DP38" s="749" t="s">
        <v>741</v>
      </c>
      <c r="DQ38" s="747"/>
      <c r="DR38" s="748" t="s">
        <v>742</v>
      </c>
      <c r="DS38" s="749" t="s">
        <v>742</v>
      </c>
      <c r="DT38" s="747" t="s">
        <v>1080</v>
      </c>
      <c r="DU38" s="748" t="s">
        <v>739</v>
      </c>
      <c r="DV38" s="749" t="s">
        <v>740</v>
      </c>
      <c r="DW38" s="747"/>
      <c r="DX38" s="748" t="s">
        <v>739</v>
      </c>
      <c r="DY38" s="749" t="s">
        <v>740</v>
      </c>
      <c r="DZ38" s="747"/>
      <c r="EA38" s="748" t="s">
        <v>739</v>
      </c>
      <c r="EB38" s="749" t="s">
        <v>740</v>
      </c>
      <c r="EC38" s="747"/>
      <c r="ED38" s="748" t="s">
        <v>739</v>
      </c>
      <c r="EE38" s="749" t="s">
        <v>740</v>
      </c>
      <c r="EF38" s="747"/>
      <c r="EG38" s="748" t="s">
        <v>739</v>
      </c>
      <c r="EH38" s="749" t="s">
        <v>740</v>
      </c>
      <c r="EI38" s="747"/>
      <c r="EJ38" s="745"/>
      <c r="EK38" s="746"/>
      <c r="EL38" s="747"/>
      <c r="EM38" s="748"/>
      <c r="EN38" s="749"/>
      <c r="EO38" s="747"/>
      <c r="EP38" s="748"/>
      <c r="EQ38" s="749"/>
      <c r="ER38" s="747"/>
      <c r="ES38" s="748"/>
      <c r="ET38" s="749"/>
      <c r="EU38" s="747"/>
      <c r="EV38" s="748"/>
      <c r="EW38" s="749"/>
      <c r="EX38" s="750"/>
      <c r="EZ38" s="752" t="s">
        <v>1067</v>
      </c>
      <c r="FA38" s="714" t="s">
        <v>1068</v>
      </c>
      <c r="FB38" s="722" t="s">
        <v>746</v>
      </c>
      <c r="FC38" s="753" t="s">
        <v>733</v>
      </c>
      <c r="FD38" s="754" t="s">
        <v>733</v>
      </c>
      <c r="FE38" s="755" t="s">
        <v>749</v>
      </c>
      <c r="FF38" s="756">
        <v>1.01</v>
      </c>
      <c r="FG38" s="757" t="s">
        <v>749</v>
      </c>
      <c r="FH38" s="756">
        <v>1</v>
      </c>
      <c r="FI38" s="758" t="s">
        <v>743</v>
      </c>
      <c r="FJ38" s="759">
        <v>0</v>
      </c>
      <c r="FK38" s="760" t="s">
        <v>743</v>
      </c>
      <c r="FL38" s="761">
        <v>91.666666666666657</v>
      </c>
      <c r="FM38" s="762">
        <v>22</v>
      </c>
      <c r="FN38" s="763">
        <v>24</v>
      </c>
      <c r="FO38" s="755" t="s">
        <v>733</v>
      </c>
      <c r="FP38" s="756">
        <v>0</v>
      </c>
      <c r="FQ38" s="757" t="s">
        <v>733</v>
      </c>
      <c r="FR38" s="756">
        <v>0</v>
      </c>
      <c r="FS38" s="758" t="s">
        <v>733</v>
      </c>
      <c r="FT38" s="759">
        <v>0</v>
      </c>
      <c r="FU38" s="760" t="s">
        <v>733</v>
      </c>
      <c r="FV38" s="761" t="s">
        <v>733</v>
      </c>
      <c r="FW38" s="762" t="s">
        <v>733</v>
      </c>
      <c r="FX38" s="763" t="s">
        <v>733</v>
      </c>
      <c r="FZ38" s="764" t="s">
        <v>750</v>
      </c>
      <c r="GA38" s="765" t="s">
        <v>745</v>
      </c>
      <c r="GB38" s="693"/>
      <c r="GD38" s="766"/>
      <c r="GE38" s="766"/>
    </row>
    <row r="39" spans="2:187" s="751" customFormat="1" ht="18.75" customHeight="1" x14ac:dyDescent="0.15">
      <c r="B39" s="704" t="s">
        <v>1081</v>
      </c>
      <c r="C39" s="705" t="s">
        <v>1082</v>
      </c>
      <c r="D39" s="706">
        <v>2023</v>
      </c>
      <c r="E39" s="707" t="s">
        <v>746</v>
      </c>
      <c r="F39" s="708">
        <v>1011379</v>
      </c>
      <c r="G39" s="709">
        <v>1011379</v>
      </c>
      <c r="H39" s="710">
        <v>45100</v>
      </c>
      <c r="I39" s="711" t="s">
        <v>1083</v>
      </c>
      <c r="J39" s="712" t="s">
        <v>1082</v>
      </c>
      <c r="K39" s="713" t="s">
        <v>1084</v>
      </c>
      <c r="L39" s="705" t="s">
        <v>1082</v>
      </c>
      <c r="M39" s="713" t="s">
        <v>1084</v>
      </c>
      <c r="N39" s="714" t="s">
        <v>1085</v>
      </c>
      <c r="O39" s="711" t="s">
        <v>67</v>
      </c>
      <c r="P39" s="714" t="s">
        <v>74</v>
      </c>
      <c r="Q39" s="715" t="s">
        <v>747</v>
      </c>
      <c r="R39" s="716"/>
      <c r="S39" s="716"/>
      <c r="T39" s="717"/>
      <c r="U39" s="718"/>
      <c r="V39" s="719">
        <v>2169.1866</v>
      </c>
      <c r="W39" s="720">
        <v>1</v>
      </c>
      <c r="X39" s="720">
        <v>1</v>
      </c>
      <c r="Y39" s="721"/>
      <c r="Z39" s="706">
        <v>2023</v>
      </c>
      <c r="AA39" s="722">
        <v>2025</v>
      </c>
      <c r="AB39" s="723" t="s">
        <v>1086</v>
      </c>
      <c r="AC39" s="724" t="s">
        <v>734</v>
      </c>
      <c r="AD39" s="714" t="s">
        <v>1087</v>
      </c>
      <c r="AE39" s="725" t="s">
        <v>734</v>
      </c>
      <c r="AF39" s="712" t="s">
        <v>1088</v>
      </c>
      <c r="AG39" s="712" t="s">
        <v>1089</v>
      </c>
      <c r="AH39" s="714" t="s">
        <v>1090</v>
      </c>
      <c r="AI39" s="725"/>
      <c r="AJ39" s="714"/>
      <c r="AK39" s="726">
        <v>2022</v>
      </c>
      <c r="AL39" s="720">
        <v>4426</v>
      </c>
      <c r="AM39" s="720">
        <v>4421</v>
      </c>
      <c r="AN39" s="727">
        <v>17.76083467094703</v>
      </c>
      <c r="AO39" s="728" t="s">
        <v>1091</v>
      </c>
      <c r="AP39" s="729">
        <v>2025</v>
      </c>
      <c r="AQ39" s="721">
        <v>4000</v>
      </c>
      <c r="AR39" s="730">
        <v>9.6199999999999992</v>
      </c>
      <c r="AS39" s="721">
        <v>4000</v>
      </c>
      <c r="AT39" s="730">
        <v>9.52</v>
      </c>
      <c r="AU39" s="731">
        <v>16.05</v>
      </c>
      <c r="AV39" s="728" t="s">
        <v>1091</v>
      </c>
      <c r="AW39" s="732">
        <v>9.6300000000000008</v>
      </c>
      <c r="AX39" s="733" t="s">
        <v>1092</v>
      </c>
      <c r="AY39" s="726"/>
      <c r="AZ39" s="720"/>
      <c r="BA39" s="720"/>
      <c r="BB39" s="727"/>
      <c r="BC39" s="734"/>
      <c r="BD39" s="729"/>
      <c r="BE39" s="721"/>
      <c r="BF39" s="730"/>
      <c r="BG39" s="721"/>
      <c r="BH39" s="730"/>
      <c r="BI39" s="731"/>
      <c r="BJ39" s="734"/>
      <c r="BK39" s="732"/>
      <c r="BL39" s="733"/>
      <c r="BM39" s="711"/>
      <c r="BN39" s="735"/>
      <c r="BO39" s="714"/>
      <c r="BP39" s="711"/>
      <c r="BQ39" s="735"/>
      <c r="BR39" s="714"/>
      <c r="BS39" s="711"/>
      <c r="BT39" s="735"/>
      <c r="BU39" s="714"/>
      <c r="BV39" s="711"/>
      <c r="BW39" s="735"/>
      <c r="BX39" s="714"/>
      <c r="BY39" s="711"/>
      <c r="BZ39" s="735"/>
      <c r="CA39" s="714"/>
      <c r="CB39" s="736"/>
      <c r="CC39" s="705" t="s">
        <v>736</v>
      </c>
      <c r="CD39" s="737" t="s">
        <v>1093</v>
      </c>
      <c r="CE39" s="738" t="s">
        <v>736</v>
      </c>
      <c r="CF39" s="739"/>
      <c r="CG39" s="740"/>
      <c r="CH39" s="740"/>
      <c r="CI39" s="740"/>
      <c r="CJ39" s="740"/>
      <c r="CK39" s="741"/>
      <c r="CL39" s="738" t="s">
        <v>736</v>
      </c>
      <c r="CM39" s="714"/>
      <c r="CN39" s="724" t="s">
        <v>736</v>
      </c>
      <c r="CO39" s="742"/>
      <c r="CP39" s="743">
        <v>0</v>
      </c>
      <c r="CQ39" s="744"/>
      <c r="CR39" s="743">
        <v>0</v>
      </c>
      <c r="CS39" s="744"/>
      <c r="CT39" s="743">
        <v>0</v>
      </c>
      <c r="CU39" s="744"/>
      <c r="CV39" s="743">
        <v>0</v>
      </c>
      <c r="CW39" s="745" t="s">
        <v>737</v>
      </c>
      <c r="CX39" s="746" t="s">
        <v>740</v>
      </c>
      <c r="CY39" s="747"/>
      <c r="CZ39" s="748" t="s">
        <v>739</v>
      </c>
      <c r="DA39" s="749" t="s">
        <v>740</v>
      </c>
      <c r="DB39" s="747"/>
      <c r="DC39" s="748" t="s">
        <v>739</v>
      </c>
      <c r="DD39" s="749" t="s">
        <v>740</v>
      </c>
      <c r="DE39" s="747"/>
      <c r="DF39" s="748" t="s">
        <v>739</v>
      </c>
      <c r="DG39" s="749" t="s">
        <v>740</v>
      </c>
      <c r="DH39" s="747"/>
      <c r="DI39" s="748" t="s">
        <v>739</v>
      </c>
      <c r="DJ39" s="749" t="s">
        <v>740</v>
      </c>
      <c r="DK39" s="747"/>
      <c r="DL39" s="748" t="s">
        <v>739</v>
      </c>
      <c r="DM39" s="749" t="s">
        <v>740</v>
      </c>
      <c r="DN39" s="747"/>
      <c r="DO39" s="748" t="s">
        <v>741</v>
      </c>
      <c r="DP39" s="749" t="s">
        <v>741</v>
      </c>
      <c r="DQ39" s="747"/>
      <c r="DR39" s="748" t="s">
        <v>741</v>
      </c>
      <c r="DS39" s="749" t="s">
        <v>741</v>
      </c>
      <c r="DT39" s="747"/>
      <c r="DU39" s="748" t="s">
        <v>739</v>
      </c>
      <c r="DV39" s="749" t="s">
        <v>740</v>
      </c>
      <c r="DW39" s="747"/>
      <c r="DX39" s="748" t="s">
        <v>741</v>
      </c>
      <c r="DY39" s="749" t="s">
        <v>741</v>
      </c>
      <c r="DZ39" s="747"/>
      <c r="EA39" s="748" t="s">
        <v>741</v>
      </c>
      <c r="EB39" s="749" t="s">
        <v>741</v>
      </c>
      <c r="EC39" s="747"/>
      <c r="ED39" s="748" t="s">
        <v>741</v>
      </c>
      <c r="EE39" s="749" t="s">
        <v>741</v>
      </c>
      <c r="EF39" s="747"/>
      <c r="EG39" s="748" t="s">
        <v>741</v>
      </c>
      <c r="EH39" s="749" t="s">
        <v>741</v>
      </c>
      <c r="EI39" s="747"/>
      <c r="EJ39" s="745"/>
      <c r="EK39" s="746"/>
      <c r="EL39" s="747"/>
      <c r="EM39" s="748"/>
      <c r="EN39" s="749"/>
      <c r="EO39" s="747"/>
      <c r="EP39" s="748"/>
      <c r="EQ39" s="749"/>
      <c r="ER39" s="747"/>
      <c r="ES39" s="748"/>
      <c r="ET39" s="749"/>
      <c r="EU39" s="747"/>
      <c r="EV39" s="748"/>
      <c r="EW39" s="749"/>
      <c r="EX39" s="750"/>
      <c r="EZ39" s="752" t="s">
        <v>1081</v>
      </c>
      <c r="FA39" s="714" t="s">
        <v>1082</v>
      </c>
      <c r="FB39" s="722" t="s">
        <v>746</v>
      </c>
      <c r="FC39" s="753" t="s">
        <v>733</v>
      </c>
      <c r="FD39" s="754" t="s">
        <v>733</v>
      </c>
      <c r="FE39" s="755" t="s">
        <v>749</v>
      </c>
      <c r="FF39" s="756">
        <v>9.6199999999999992</v>
      </c>
      <c r="FG39" s="757" t="s">
        <v>749</v>
      </c>
      <c r="FH39" s="756">
        <v>9.52</v>
      </c>
      <c r="FI39" s="758" t="s">
        <v>749</v>
      </c>
      <c r="FJ39" s="759">
        <v>9.6300000000000008</v>
      </c>
      <c r="FK39" s="760" t="s">
        <v>749</v>
      </c>
      <c r="FL39" s="761">
        <v>100</v>
      </c>
      <c r="FM39" s="762">
        <v>14</v>
      </c>
      <c r="FN39" s="763">
        <v>14</v>
      </c>
      <c r="FO39" s="755" t="s">
        <v>733</v>
      </c>
      <c r="FP39" s="756">
        <v>0</v>
      </c>
      <c r="FQ39" s="757" t="s">
        <v>733</v>
      </c>
      <c r="FR39" s="756">
        <v>0</v>
      </c>
      <c r="FS39" s="758" t="s">
        <v>733</v>
      </c>
      <c r="FT39" s="759">
        <v>0</v>
      </c>
      <c r="FU39" s="760" t="s">
        <v>733</v>
      </c>
      <c r="FV39" s="761" t="s">
        <v>733</v>
      </c>
      <c r="FW39" s="762" t="s">
        <v>733</v>
      </c>
      <c r="FX39" s="763" t="s">
        <v>733</v>
      </c>
      <c r="FZ39" s="764" t="s">
        <v>750</v>
      </c>
      <c r="GA39" s="765" t="s">
        <v>745</v>
      </c>
      <c r="GB39" s="693"/>
      <c r="GD39" s="766"/>
      <c r="GE39" s="766"/>
    </row>
    <row r="40" spans="2:187" s="751" customFormat="1" ht="18.75" customHeight="1" x14ac:dyDescent="0.15">
      <c r="B40" s="704" t="s">
        <v>1094</v>
      </c>
      <c r="C40" s="705" t="s">
        <v>1095</v>
      </c>
      <c r="D40" s="706">
        <v>2023</v>
      </c>
      <c r="E40" s="707" t="s">
        <v>746</v>
      </c>
      <c r="F40" s="708">
        <v>1011380</v>
      </c>
      <c r="G40" s="709">
        <v>1011380</v>
      </c>
      <c r="H40" s="710">
        <v>45133</v>
      </c>
      <c r="I40" s="711" t="s">
        <v>1096</v>
      </c>
      <c r="J40" s="712" t="s">
        <v>1095</v>
      </c>
      <c r="K40" s="713" t="s">
        <v>1097</v>
      </c>
      <c r="L40" s="705" t="s">
        <v>1095</v>
      </c>
      <c r="M40" s="713" t="s">
        <v>1098</v>
      </c>
      <c r="N40" s="714" t="s">
        <v>1099</v>
      </c>
      <c r="O40" s="711" t="s">
        <v>25</v>
      </c>
      <c r="P40" s="714" t="s">
        <v>45</v>
      </c>
      <c r="Q40" s="715" t="s">
        <v>747</v>
      </c>
      <c r="R40" s="716"/>
      <c r="S40" s="716"/>
      <c r="T40" s="717"/>
      <c r="U40" s="718"/>
      <c r="V40" s="719">
        <v>1699.962</v>
      </c>
      <c r="W40" s="720">
        <v>2</v>
      </c>
      <c r="X40" s="720">
        <v>2</v>
      </c>
      <c r="Y40" s="721"/>
      <c r="Z40" s="706">
        <v>2023</v>
      </c>
      <c r="AA40" s="722">
        <v>2025</v>
      </c>
      <c r="AB40" s="723" t="s">
        <v>1100</v>
      </c>
      <c r="AC40" s="724"/>
      <c r="AD40" s="714"/>
      <c r="AE40" s="725" t="s">
        <v>734</v>
      </c>
      <c r="AF40" s="712" t="s">
        <v>1101</v>
      </c>
      <c r="AG40" s="712" t="s">
        <v>1096</v>
      </c>
      <c r="AH40" s="714" t="s">
        <v>1102</v>
      </c>
      <c r="AI40" s="725"/>
      <c r="AJ40" s="714"/>
      <c r="AK40" s="726">
        <v>2022</v>
      </c>
      <c r="AL40" s="720">
        <v>2873</v>
      </c>
      <c r="AM40" s="720">
        <v>2784</v>
      </c>
      <c r="AN40" s="727">
        <v>1.655907780979827</v>
      </c>
      <c r="AO40" s="728" t="s">
        <v>735</v>
      </c>
      <c r="AP40" s="729">
        <v>2025</v>
      </c>
      <c r="AQ40" s="721">
        <v>2844</v>
      </c>
      <c r="AR40" s="730">
        <v>1</v>
      </c>
      <c r="AS40" s="721">
        <v>2860</v>
      </c>
      <c r="AT40" s="730">
        <v>-2.73</v>
      </c>
      <c r="AU40" s="731">
        <v>1.64</v>
      </c>
      <c r="AV40" s="728" t="s">
        <v>735</v>
      </c>
      <c r="AW40" s="732">
        <v>0.96</v>
      </c>
      <c r="AX40" s="733" t="s">
        <v>1103</v>
      </c>
      <c r="AY40" s="726"/>
      <c r="AZ40" s="720"/>
      <c r="BA40" s="720"/>
      <c r="BB40" s="727"/>
      <c r="BC40" s="734"/>
      <c r="BD40" s="729"/>
      <c r="BE40" s="721"/>
      <c r="BF40" s="730"/>
      <c r="BG40" s="721"/>
      <c r="BH40" s="730"/>
      <c r="BI40" s="731"/>
      <c r="BJ40" s="734"/>
      <c r="BK40" s="732"/>
      <c r="BL40" s="733"/>
      <c r="BM40" s="711" t="s">
        <v>777</v>
      </c>
      <c r="BN40" s="735">
        <v>105</v>
      </c>
      <c r="BO40" s="714" t="s">
        <v>1104</v>
      </c>
      <c r="BP40" s="711"/>
      <c r="BQ40" s="735"/>
      <c r="BR40" s="714"/>
      <c r="BS40" s="711"/>
      <c r="BT40" s="735"/>
      <c r="BU40" s="714"/>
      <c r="BV40" s="711"/>
      <c r="BW40" s="735"/>
      <c r="BX40" s="714"/>
      <c r="BY40" s="711"/>
      <c r="BZ40" s="735"/>
      <c r="CA40" s="714"/>
      <c r="CB40" s="736">
        <v>105</v>
      </c>
      <c r="CC40" s="705" t="s">
        <v>736</v>
      </c>
      <c r="CD40" s="737"/>
      <c r="CE40" s="738" t="s">
        <v>736</v>
      </c>
      <c r="CF40" s="739"/>
      <c r="CG40" s="740"/>
      <c r="CH40" s="740"/>
      <c r="CI40" s="740"/>
      <c r="CJ40" s="740"/>
      <c r="CK40" s="741"/>
      <c r="CL40" s="738" t="s">
        <v>748</v>
      </c>
      <c r="CM40" s="714" t="s">
        <v>1105</v>
      </c>
      <c r="CN40" s="724" t="s">
        <v>736</v>
      </c>
      <c r="CO40" s="742"/>
      <c r="CP40" s="743">
        <v>0</v>
      </c>
      <c r="CQ40" s="744"/>
      <c r="CR40" s="743">
        <v>0</v>
      </c>
      <c r="CS40" s="744"/>
      <c r="CT40" s="743">
        <v>0</v>
      </c>
      <c r="CU40" s="744"/>
      <c r="CV40" s="743">
        <v>0</v>
      </c>
      <c r="CW40" s="745" t="s">
        <v>737</v>
      </c>
      <c r="CX40" s="746" t="s">
        <v>740</v>
      </c>
      <c r="CY40" s="747"/>
      <c r="CZ40" s="748" t="s">
        <v>739</v>
      </c>
      <c r="DA40" s="749" t="s">
        <v>740</v>
      </c>
      <c r="DB40" s="747"/>
      <c r="DC40" s="748" t="s">
        <v>742</v>
      </c>
      <c r="DD40" s="749" t="s">
        <v>742</v>
      </c>
      <c r="DE40" s="747" t="s">
        <v>1106</v>
      </c>
      <c r="DF40" s="748" t="s">
        <v>739</v>
      </c>
      <c r="DG40" s="749" t="s">
        <v>740</v>
      </c>
      <c r="DH40" s="747"/>
      <c r="DI40" s="748" t="s">
        <v>742</v>
      </c>
      <c r="DJ40" s="749" t="s">
        <v>742</v>
      </c>
      <c r="DK40" s="747" t="s">
        <v>1107</v>
      </c>
      <c r="DL40" s="748" t="s">
        <v>739</v>
      </c>
      <c r="DM40" s="749" t="s">
        <v>740</v>
      </c>
      <c r="DN40" s="747"/>
      <c r="DO40" s="748" t="s">
        <v>741</v>
      </c>
      <c r="DP40" s="749" t="s">
        <v>741</v>
      </c>
      <c r="DQ40" s="747"/>
      <c r="DR40" s="748" t="s">
        <v>741</v>
      </c>
      <c r="DS40" s="749" t="s">
        <v>741</v>
      </c>
      <c r="DT40" s="747"/>
      <c r="DU40" s="748" t="s">
        <v>739</v>
      </c>
      <c r="DV40" s="749" t="s">
        <v>740</v>
      </c>
      <c r="DW40" s="747"/>
      <c r="DX40" s="748" t="s">
        <v>742</v>
      </c>
      <c r="DY40" s="749" t="s">
        <v>742</v>
      </c>
      <c r="DZ40" s="747"/>
      <c r="EA40" s="748" t="s">
        <v>742</v>
      </c>
      <c r="EB40" s="749" t="s">
        <v>742</v>
      </c>
      <c r="EC40" s="747"/>
      <c r="ED40" s="748" t="s">
        <v>741</v>
      </c>
      <c r="EE40" s="749" t="s">
        <v>741</v>
      </c>
      <c r="EF40" s="747"/>
      <c r="EG40" s="748" t="s">
        <v>742</v>
      </c>
      <c r="EH40" s="749" t="s">
        <v>742</v>
      </c>
      <c r="EI40" s="747"/>
      <c r="EJ40" s="745"/>
      <c r="EK40" s="746"/>
      <c r="EL40" s="747"/>
      <c r="EM40" s="748"/>
      <c r="EN40" s="749"/>
      <c r="EO40" s="747"/>
      <c r="EP40" s="748"/>
      <c r="EQ40" s="749"/>
      <c r="ER40" s="747"/>
      <c r="ES40" s="748"/>
      <c r="ET40" s="749"/>
      <c r="EU40" s="747"/>
      <c r="EV40" s="748"/>
      <c r="EW40" s="749"/>
      <c r="EX40" s="750"/>
      <c r="EZ40" s="752" t="s">
        <v>1094</v>
      </c>
      <c r="FA40" s="714" t="s">
        <v>1095</v>
      </c>
      <c r="FB40" s="722" t="s">
        <v>746</v>
      </c>
      <c r="FC40" s="753" t="s">
        <v>733</v>
      </c>
      <c r="FD40" s="754" t="s">
        <v>733</v>
      </c>
      <c r="FE40" s="755" t="s">
        <v>749</v>
      </c>
      <c r="FF40" s="756">
        <v>1</v>
      </c>
      <c r="FG40" s="757" t="s">
        <v>743</v>
      </c>
      <c r="FH40" s="756">
        <v>-2.73</v>
      </c>
      <c r="FI40" s="758" t="s">
        <v>749</v>
      </c>
      <c r="FJ40" s="759">
        <v>0.96</v>
      </c>
      <c r="FK40" s="760" t="s">
        <v>743</v>
      </c>
      <c r="FL40" s="761">
        <v>50</v>
      </c>
      <c r="FM40" s="762">
        <v>10</v>
      </c>
      <c r="FN40" s="763">
        <v>20</v>
      </c>
      <c r="FO40" s="755" t="s">
        <v>733</v>
      </c>
      <c r="FP40" s="756">
        <v>0</v>
      </c>
      <c r="FQ40" s="757" t="s">
        <v>733</v>
      </c>
      <c r="FR40" s="756">
        <v>0</v>
      </c>
      <c r="FS40" s="758" t="s">
        <v>733</v>
      </c>
      <c r="FT40" s="759">
        <v>0</v>
      </c>
      <c r="FU40" s="760" t="s">
        <v>733</v>
      </c>
      <c r="FV40" s="761" t="s">
        <v>733</v>
      </c>
      <c r="FW40" s="762" t="s">
        <v>733</v>
      </c>
      <c r="FX40" s="763" t="s">
        <v>733</v>
      </c>
      <c r="FZ40" s="764" t="s">
        <v>750</v>
      </c>
      <c r="GA40" s="765" t="s">
        <v>745</v>
      </c>
      <c r="GB40" s="693"/>
      <c r="GD40" s="766"/>
      <c r="GE40" s="766"/>
    </row>
    <row r="41" spans="2:187" s="751" customFormat="1" ht="18.75" customHeight="1" x14ac:dyDescent="0.15">
      <c r="B41" s="704" t="s">
        <v>1108</v>
      </c>
      <c r="C41" s="705" t="s">
        <v>1109</v>
      </c>
      <c r="D41" s="706">
        <v>2023</v>
      </c>
      <c r="E41" s="707" t="s">
        <v>751</v>
      </c>
      <c r="F41" s="708">
        <v>3006395</v>
      </c>
      <c r="G41" s="709">
        <v>3006395</v>
      </c>
      <c r="H41" s="710">
        <v>45113</v>
      </c>
      <c r="I41" s="711" t="s">
        <v>1110</v>
      </c>
      <c r="J41" s="712" t="s">
        <v>1109</v>
      </c>
      <c r="K41" s="713" t="s">
        <v>1111</v>
      </c>
      <c r="L41" s="705" t="s">
        <v>1109</v>
      </c>
      <c r="M41" s="713" t="s">
        <v>1111</v>
      </c>
      <c r="N41" s="714" t="s">
        <v>1110</v>
      </c>
      <c r="O41" s="711" t="s">
        <v>21</v>
      </c>
      <c r="P41" s="714" t="s">
        <v>22</v>
      </c>
      <c r="Q41" s="715"/>
      <c r="R41" s="716"/>
      <c r="S41" s="716" t="s">
        <v>752</v>
      </c>
      <c r="T41" s="717"/>
      <c r="U41" s="718"/>
      <c r="V41" s="719"/>
      <c r="W41" s="720"/>
      <c r="X41" s="720"/>
      <c r="Y41" s="721">
        <v>133</v>
      </c>
      <c r="Z41" s="706">
        <v>2023</v>
      </c>
      <c r="AA41" s="722">
        <v>2025</v>
      </c>
      <c r="AB41" s="723" t="s">
        <v>1112</v>
      </c>
      <c r="AC41" s="724"/>
      <c r="AD41" s="714"/>
      <c r="AE41" s="725" t="s">
        <v>734</v>
      </c>
      <c r="AF41" s="712" t="s">
        <v>1113</v>
      </c>
      <c r="AG41" s="712" t="s">
        <v>1114</v>
      </c>
      <c r="AH41" s="714" t="s">
        <v>1115</v>
      </c>
      <c r="AI41" s="725"/>
      <c r="AJ41" s="714"/>
      <c r="AK41" s="726"/>
      <c r="AL41" s="720"/>
      <c r="AM41" s="720"/>
      <c r="AN41" s="727"/>
      <c r="AO41" s="728"/>
      <c r="AP41" s="729"/>
      <c r="AQ41" s="721"/>
      <c r="AR41" s="730"/>
      <c r="AS41" s="721"/>
      <c r="AT41" s="730"/>
      <c r="AU41" s="731"/>
      <c r="AV41" s="728"/>
      <c r="AW41" s="732"/>
      <c r="AX41" s="733"/>
      <c r="AY41" s="726">
        <v>2022</v>
      </c>
      <c r="AZ41" s="720">
        <v>249.36984000000001</v>
      </c>
      <c r="BA41" s="720">
        <v>249.36984000000001</v>
      </c>
      <c r="BB41" s="727">
        <v>1.56264292799756</v>
      </c>
      <c r="BC41" s="734" t="s">
        <v>1116</v>
      </c>
      <c r="BD41" s="729">
        <v>2025</v>
      </c>
      <c r="BE41" s="721">
        <v>246.5</v>
      </c>
      <c r="BF41" s="730">
        <v>1.1499999999999999</v>
      </c>
      <c r="BG41" s="721">
        <v>246.5</v>
      </c>
      <c r="BH41" s="730">
        <v>1.1499999999999999</v>
      </c>
      <c r="BI41" s="731">
        <v>1.56</v>
      </c>
      <c r="BJ41" s="734" t="s">
        <v>1116</v>
      </c>
      <c r="BK41" s="732">
        <v>0.16</v>
      </c>
      <c r="BL41" s="733" t="s">
        <v>1117</v>
      </c>
      <c r="BM41" s="711"/>
      <c r="BN41" s="735"/>
      <c r="BO41" s="714"/>
      <c r="BP41" s="711"/>
      <c r="BQ41" s="735"/>
      <c r="BR41" s="714"/>
      <c r="BS41" s="711"/>
      <c r="BT41" s="735"/>
      <c r="BU41" s="714"/>
      <c r="BV41" s="711"/>
      <c r="BW41" s="735"/>
      <c r="BX41" s="714"/>
      <c r="BY41" s="711"/>
      <c r="BZ41" s="735"/>
      <c r="CA41" s="714"/>
      <c r="CB41" s="736"/>
      <c r="CC41" s="705" t="s">
        <v>736</v>
      </c>
      <c r="CD41" s="737"/>
      <c r="CE41" s="738" t="s">
        <v>736</v>
      </c>
      <c r="CF41" s="739"/>
      <c r="CG41" s="740"/>
      <c r="CH41" s="740"/>
      <c r="CI41" s="740"/>
      <c r="CJ41" s="740"/>
      <c r="CK41" s="741"/>
      <c r="CL41" s="738" t="s">
        <v>736</v>
      </c>
      <c r="CM41" s="714"/>
      <c r="CN41" s="724" t="s">
        <v>736</v>
      </c>
      <c r="CO41" s="742"/>
      <c r="CP41" s="743">
        <v>0</v>
      </c>
      <c r="CQ41" s="744"/>
      <c r="CR41" s="743">
        <v>0</v>
      </c>
      <c r="CS41" s="744"/>
      <c r="CT41" s="743">
        <v>0</v>
      </c>
      <c r="CU41" s="744"/>
      <c r="CV41" s="743">
        <v>0</v>
      </c>
      <c r="CW41" s="745"/>
      <c r="CX41" s="746"/>
      <c r="CY41" s="747"/>
      <c r="CZ41" s="748"/>
      <c r="DA41" s="749"/>
      <c r="DB41" s="747"/>
      <c r="DC41" s="748"/>
      <c r="DD41" s="749"/>
      <c r="DE41" s="747"/>
      <c r="DF41" s="748"/>
      <c r="DG41" s="749"/>
      <c r="DH41" s="747"/>
      <c r="DI41" s="748"/>
      <c r="DJ41" s="749"/>
      <c r="DK41" s="747"/>
      <c r="DL41" s="748"/>
      <c r="DM41" s="749"/>
      <c r="DN41" s="747"/>
      <c r="DO41" s="748"/>
      <c r="DP41" s="749"/>
      <c r="DQ41" s="747"/>
      <c r="DR41" s="748"/>
      <c r="DS41" s="749"/>
      <c r="DT41" s="747"/>
      <c r="DU41" s="748"/>
      <c r="DV41" s="749"/>
      <c r="DW41" s="747"/>
      <c r="DX41" s="748"/>
      <c r="DY41" s="749"/>
      <c r="DZ41" s="747"/>
      <c r="EA41" s="748"/>
      <c r="EB41" s="749"/>
      <c r="EC41" s="747"/>
      <c r="ED41" s="748"/>
      <c r="EE41" s="749"/>
      <c r="EF41" s="747"/>
      <c r="EG41" s="748"/>
      <c r="EH41" s="749"/>
      <c r="EI41" s="747"/>
      <c r="EJ41" s="745" t="s">
        <v>737</v>
      </c>
      <c r="EK41" s="746" t="s">
        <v>740</v>
      </c>
      <c r="EL41" s="747"/>
      <c r="EM41" s="748" t="s">
        <v>738</v>
      </c>
      <c r="EN41" s="749" t="s">
        <v>738</v>
      </c>
      <c r="EO41" s="747"/>
      <c r="EP41" s="748" t="s">
        <v>739</v>
      </c>
      <c r="EQ41" s="749" t="s">
        <v>740</v>
      </c>
      <c r="ER41" s="747"/>
      <c r="ES41" s="748" t="s">
        <v>739</v>
      </c>
      <c r="ET41" s="749" t="s">
        <v>740</v>
      </c>
      <c r="EU41" s="747"/>
      <c r="EV41" s="748" t="s">
        <v>742</v>
      </c>
      <c r="EW41" s="749" t="s">
        <v>742</v>
      </c>
      <c r="EX41" s="750"/>
      <c r="EZ41" s="752" t="s">
        <v>1108</v>
      </c>
      <c r="FA41" s="714" t="s">
        <v>1109</v>
      </c>
      <c r="FB41" s="722" t="s">
        <v>751</v>
      </c>
      <c r="FC41" s="753" t="s">
        <v>733</v>
      </c>
      <c r="FD41" s="754" t="s">
        <v>733</v>
      </c>
      <c r="FE41" s="755" t="s">
        <v>733</v>
      </c>
      <c r="FF41" s="756">
        <v>0</v>
      </c>
      <c r="FG41" s="757" t="s">
        <v>733</v>
      </c>
      <c r="FH41" s="756">
        <v>0</v>
      </c>
      <c r="FI41" s="758" t="s">
        <v>733</v>
      </c>
      <c r="FJ41" s="759">
        <v>0</v>
      </c>
      <c r="FK41" s="760" t="s">
        <v>733</v>
      </c>
      <c r="FL41" s="761" t="s">
        <v>733</v>
      </c>
      <c r="FM41" s="762" t="s">
        <v>733</v>
      </c>
      <c r="FN41" s="763" t="s">
        <v>733</v>
      </c>
      <c r="FO41" s="755" t="s">
        <v>749</v>
      </c>
      <c r="FP41" s="756">
        <v>1.1499999999999999</v>
      </c>
      <c r="FQ41" s="757" t="s">
        <v>753</v>
      </c>
      <c r="FR41" s="756">
        <v>1.1499999999999999</v>
      </c>
      <c r="FS41" s="758" t="s">
        <v>749</v>
      </c>
      <c r="FT41" s="759">
        <v>0.16</v>
      </c>
      <c r="FU41" s="760" t="s">
        <v>743</v>
      </c>
      <c r="FV41" s="761">
        <v>80</v>
      </c>
      <c r="FW41" s="762">
        <v>8</v>
      </c>
      <c r="FX41" s="763">
        <v>10</v>
      </c>
      <c r="FZ41" s="764" t="s">
        <v>745</v>
      </c>
      <c r="GA41" s="765" t="s">
        <v>750</v>
      </c>
      <c r="GB41" s="693"/>
      <c r="GD41" s="766"/>
      <c r="GE41" s="766"/>
    </row>
    <row r="42" spans="2:187" s="751" customFormat="1" ht="18.75" customHeight="1" x14ac:dyDescent="0.15">
      <c r="B42" s="704" t="s">
        <v>1118</v>
      </c>
      <c r="C42" s="705" t="s">
        <v>1119</v>
      </c>
      <c r="D42" s="706">
        <v>2023</v>
      </c>
      <c r="E42" s="707" t="s">
        <v>746</v>
      </c>
      <c r="F42" s="708">
        <v>1055397</v>
      </c>
      <c r="G42" s="709">
        <v>1055397</v>
      </c>
      <c r="H42" s="710">
        <v>45137</v>
      </c>
      <c r="I42" s="711" t="s">
        <v>1120</v>
      </c>
      <c r="J42" s="712" t="s">
        <v>1119</v>
      </c>
      <c r="K42" s="713" t="s">
        <v>1121</v>
      </c>
      <c r="L42" s="705" t="s">
        <v>1119</v>
      </c>
      <c r="M42" s="713" t="s">
        <v>1121</v>
      </c>
      <c r="N42" s="714" t="s">
        <v>1120</v>
      </c>
      <c r="O42" s="711" t="s">
        <v>78</v>
      </c>
      <c r="P42" s="714" t="s">
        <v>84</v>
      </c>
      <c r="Q42" s="715" t="s">
        <v>747</v>
      </c>
      <c r="R42" s="716"/>
      <c r="S42" s="716"/>
      <c r="T42" s="717"/>
      <c r="U42" s="718"/>
      <c r="V42" s="719">
        <v>3942.8076000000001</v>
      </c>
      <c r="W42" s="720">
        <v>1</v>
      </c>
      <c r="X42" s="720">
        <v>1</v>
      </c>
      <c r="Y42" s="721"/>
      <c r="Z42" s="706">
        <v>2023</v>
      </c>
      <c r="AA42" s="722">
        <v>2025</v>
      </c>
      <c r="AB42" s="723" t="s">
        <v>1122</v>
      </c>
      <c r="AC42" s="724"/>
      <c r="AD42" s="714"/>
      <c r="AE42" s="725"/>
      <c r="AF42" s="712"/>
      <c r="AG42" s="712"/>
      <c r="AH42" s="714"/>
      <c r="AI42" s="725" t="s">
        <v>734</v>
      </c>
      <c r="AJ42" s="714" t="s">
        <v>1123</v>
      </c>
      <c r="AK42" s="726">
        <v>2022</v>
      </c>
      <c r="AL42" s="720">
        <v>6779</v>
      </c>
      <c r="AM42" s="720">
        <v>1179.6530188800007</v>
      </c>
      <c r="AN42" s="727">
        <v>1.1212371816076745</v>
      </c>
      <c r="AO42" s="728" t="s">
        <v>761</v>
      </c>
      <c r="AP42" s="729">
        <v>2025</v>
      </c>
      <c r="AQ42" s="721">
        <v>6982</v>
      </c>
      <c r="AR42" s="730">
        <v>-3</v>
      </c>
      <c r="AS42" s="721">
        <v>1000</v>
      </c>
      <c r="AT42" s="730">
        <v>15.22</v>
      </c>
      <c r="AU42" s="731">
        <v>1.0860000000000001</v>
      </c>
      <c r="AV42" s="728" t="s">
        <v>761</v>
      </c>
      <c r="AW42" s="732">
        <v>3.14</v>
      </c>
      <c r="AX42" s="733" t="s">
        <v>1124</v>
      </c>
      <c r="AY42" s="726"/>
      <c r="AZ42" s="720"/>
      <c r="BA42" s="720"/>
      <c r="BB42" s="727"/>
      <c r="BC42" s="734"/>
      <c r="BD42" s="729"/>
      <c r="BE42" s="721"/>
      <c r="BF42" s="730"/>
      <c r="BG42" s="721"/>
      <c r="BH42" s="730"/>
      <c r="BI42" s="731"/>
      <c r="BJ42" s="734"/>
      <c r="BK42" s="732"/>
      <c r="BL42" s="733"/>
      <c r="BM42" s="711" t="s">
        <v>767</v>
      </c>
      <c r="BN42" s="735"/>
      <c r="BO42" s="714" t="s">
        <v>1125</v>
      </c>
      <c r="BP42" s="711"/>
      <c r="BQ42" s="735"/>
      <c r="BR42" s="714"/>
      <c r="BS42" s="711"/>
      <c r="BT42" s="735"/>
      <c r="BU42" s="714"/>
      <c r="BV42" s="711"/>
      <c r="BW42" s="735"/>
      <c r="BX42" s="714"/>
      <c r="BY42" s="711"/>
      <c r="BZ42" s="735"/>
      <c r="CA42" s="714"/>
      <c r="CB42" s="736"/>
      <c r="CC42" s="705" t="s">
        <v>736</v>
      </c>
      <c r="CD42" s="737"/>
      <c r="CE42" s="738" t="s">
        <v>736</v>
      </c>
      <c r="CF42" s="739"/>
      <c r="CG42" s="740"/>
      <c r="CH42" s="740"/>
      <c r="CI42" s="740"/>
      <c r="CJ42" s="740"/>
      <c r="CK42" s="741"/>
      <c r="CL42" s="738" t="s">
        <v>736</v>
      </c>
      <c r="CM42" s="714"/>
      <c r="CN42" s="724" t="s">
        <v>736</v>
      </c>
      <c r="CO42" s="742"/>
      <c r="CP42" s="743">
        <v>0</v>
      </c>
      <c r="CQ42" s="744"/>
      <c r="CR42" s="743">
        <v>0</v>
      </c>
      <c r="CS42" s="744"/>
      <c r="CT42" s="743">
        <v>0</v>
      </c>
      <c r="CU42" s="744"/>
      <c r="CV42" s="743">
        <v>0</v>
      </c>
      <c r="CW42" s="745" t="s">
        <v>737</v>
      </c>
      <c r="CX42" s="746" t="s">
        <v>740</v>
      </c>
      <c r="CY42" s="747"/>
      <c r="CZ42" s="748" t="s">
        <v>739</v>
      </c>
      <c r="DA42" s="749" t="s">
        <v>740</v>
      </c>
      <c r="DB42" s="747"/>
      <c r="DC42" s="748" t="s">
        <v>739</v>
      </c>
      <c r="DD42" s="749" t="s">
        <v>740</v>
      </c>
      <c r="DE42" s="747"/>
      <c r="DF42" s="748" t="s">
        <v>739</v>
      </c>
      <c r="DG42" s="749" t="s">
        <v>740</v>
      </c>
      <c r="DH42" s="747"/>
      <c r="DI42" s="748" t="s">
        <v>739</v>
      </c>
      <c r="DJ42" s="749" t="s">
        <v>740</v>
      </c>
      <c r="DK42" s="747"/>
      <c r="DL42" s="748" t="s">
        <v>739</v>
      </c>
      <c r="DM42" s="749" t="s">
        <v>740</v>
      </c>
      <c r="DN42" s="747"/>
      <c r="DO42" s="748" t="s">
        <v>741</v>
      </c>
      <c r="DP42" s="749" t="s">
        <v>741</v>
      </c>
      <c r="DQ42" s="747"/>
      <c r="DR42" s="748" t="s">
        <v>739</v>
      </c>
      <c r="DS42" s="749" t="s">
        <v>740</v>
      </c>
      <c r="DT42" s="747"/>
      <c r="DU42" s="748" t="s">
        <v>739</v>
      </c>
      <c r="DV42" s="749" t="s">
        <v>740</v>
      </c>
      <c r="DW42" s="747"/>
      <c r="DX42" s="748" t="s">
        <v>741</v>
      </c>
      <c r="DY42" s="749" t="s">
        <v>741</v>
      </c>
      <c r="DZ42" s="747"/>
      <c r="EA42" s="748" t="s">
        <v>741</v>
      </c>
      <c r="EB42" s="749" t="s">
        <v>741</v>
      </c>
      <c r="EC42" s="747"/>
      <c r="ED42" s="748" t="s">
        <v>741</v>
      </c>
      <c r="EE42" s="749" t="s">
        <v>741</v>
      </c>
      <c r="EF42" s="747"/>
      <c r="EG42" s="748" t="s">
        <v>739</v>
      </c>
      <c r="EH42" s="749" t="s">
        <v>740</v>
      </c>
      <c r="EI42" s="747"/>
      <c r="EJ42" s="745"/>
      <c r="EK42" s="746"/>
      <c r="EL42" s="747"/>
      <c r="EM42" s="748"/>
      <c r="EN42" s="749"/>
      <c r="EO42" s="747"/>
      <c r="EP42" s="748"/>
      <c r="EQ42" s="749"/>
      <c r="ER42" s="747"/>
      <c r="ES42" s="748"/>
      <c r="ET42" s="749"/>
      <c r="EU42" s="747"/>
      <c r="EV42" s="748"/>
      <c r="EW42" s="749"/>
      <c r="EX42" s="750"/>
      <c r="EZ42" s="752" t="s">
        <v>1118</v>
      </c>
      <c r="FA42" s="714" t="s">
        <v>1119</v>
      </c>
      <c r="FB42" s="722" t="s">
        <v>746</v>
      </c>
      <c r="FC42" s="753" t="s">
        <v>733</v>
      </c>
      <c r="FD42" s="754" t="s">
        <v>733</v>
      </c>
      <c r="FE42" s="755" t="s">
        <v>743</v>
      </c>
      <c r="FF42" s="756">
        <v>-3</v>
      </c>
      <c r="FG42" s="757" t="s">
        <v>753</v>
      </c>
      <c r="FH42" s="756">
        <v>15.22</v>
      </c>
      <c r="FI42" s="758" t="s">
        <v>749</v>
      </c>
      <c r="FJ42" s="759">
        <v>3.14</v>
      </c>
      <c r="FK42" s="760" t="s">
        <v>749</v>
      </c>
      <c r="FL42" s="761">
        <v>100</v>
      </c>
      <c r="FM42" s="762">
        <v>18</v>
      </c>
      <c r="FN42" s="763">
        <v>18</v>
      </c>
      <c r="FO42" s="755" t="s">
        <v>733</v>
      </c>
      <c r="FP42" s="756">
        <v>0</v>
      </c>
      <c r="FQ42" s="757" t="s">
        <v>733</v>
      </c>
      <c r="FR42" s="756">
        <v>0</v>
      </c>
      <c r="FS42" s="758" t="s">
        <v>733</v>
      </c>
      <c r="FT42" s="759">
        <v>0</v>
      </c>
      <c r="FU42" s="760" t="s">
        <v>733</v>
      </c>
      <c r="FV42" s="761" t="s">
        <v>733</v>
      </c>
      <c r="FW42" s="762" t="s">
        <v>733</v>
      </c>
      <c r="FX42" s="763" t="s">
        <v>733</v>
      </c>
      <c r="FZ42" s="764" t="s">
        <v>744</v>
      </c>
      <c r="GA42" s="765" t="s">
        <v>745</v>
      </c>
      <c r="GB42" s="693"/>
      <c r="GD42" s="766"/>
      <c r="GE42" s="766"/>
    </row>
    <row r="43" spans="2:187" s="751" customFormat="1" ht="18.75" customHeight="1" x14ac:dyDescent="0.15">
      <c r="B43" s="704" t="s">
        <v>1126</v>
      </c>
      <c r="C43" s="705" t="s">
        <v>1127</v>
      </c>
      <c r="D43" s="706">
        <v>2023</v>
      </c>
      <c r="E43" s="707" t="s">
        <v>801</v>
      </c>
      <c r="F43" s="708">
        <v>1092398</v>
      </c>
      <c r="G43" s="709">
        <v>1092398</v>
      </c>
      <c r="H43" s="710">
        <v>45128</v>
      </c>
      <c r="I43" s="711" t="s">
        <v>1128</v>
      </c>
      <c r="J43" s="712" t="s">
        <v>1127</v>
      </c>
      <c r="K43" s="713" t="s">
        <v>1129</v>
      </c>
      <c r="L43" s="705" t="s">
        <v>1127</v>
      </c>
      <c r="M43" s="713" t="s">
        <v>1129</v>
      </c>
      <c r="N43" s="714" t="s">
        <v>1128</v>
      </c>
      <c r="O43" s="711" t="s">
        <v>140</v>
      </c>
      <c r="P43" s="714" t="s">
        <v>145</v>
      </c>
      <c r="Q43" s="715"/>
      <c r="R43" s="716"/>
      <c r="S43" s="716"/>
      <c r="T43" s="717" t="s">
        <v>805</v>
      </c>
      <c r="U43" s="718"/>
      <c r="V43" s="719">
        <v>1212.5999999999999</v>
      </c>
      <c r="W43" s="720">
        <v>1</v>
      </c>
      <c r="X43" s="720">
        <v>1</v>
      </c>
      <c r="Y43" s="721"/>
      <c r="Z43" s="706">
        <v>2023</v>
      </c>
      <c r="AA43" s="722">
        <v>2025</v>
      </c>
      <c r="AB43" s="723" t="s">
        <v>1130</v>
      </c>
      <c r="AC43" s="724" t="s">
        <v>734</v>
      </c>
      <c r="AD43" s="714" t="s">
        <v>1131</v>
      </c>
      <c r="AE43" s="725"/>
      <c r="AF43" s="712"/>
      <c r="AG43" s="712"/>
      <c r="AH43" s="714"/>
      <c r="AI43" s="725"/>
      <c r="AJ43" s="714"/>
      <c r="AK43" s="726">
        <v>2022</v>
      </c>
      <c r="AL43" s="720">
        <v>2486</v>
      </c>
      <c r="AM43" s="720">
        <v>2623</v>
      </c>
      <c r="AN43" s="727">
        <v>1.3757609297177642</v>
      </c>
      <c r="AO43" s="728" t="s">
        <v>735</v>
      </c>
      <c r="AP43" s="729">
        <v>2025</v>
      </c>
      <c r="AQ43" s="721">
        <v>2131.4342499999998</v>
      </c>
      <c r="AR43" s="730">
        <v>14.26</v>
      </c>
      <c r="AS43" s="721">
        <v>2248.8946249999995</v>
      </c>
      <c r="AT43" s="730">
        <v>14.26</v>
      </c>
      <c r="AU43" s="731">
        <v>0.89955784999999977</v>
      </c>
      <c r="AV43" s="728" t="s">
        <v>735</v>
      </c>
      <c r="AW43" s="732">
        <v>34.61</v>
      </c>
      <c r="AX43" s="733" t="s">
        <v>1132</v>
      </c>
      <c r="AY43" s="726"/>
      <c r="AZ43" s="720"/>
      <c r="BA43" s="720"/>
      <c r="BB43" s="727"/>
      <c r="BC43" s="734"/>
      <c r="BD43" s="729"/>
      <c r="BE43" s="721"/>
      <c r="BF43" s="730"/>
      <c r="BG43" s="721"/>
      <c r="BH43" s="730"/>
      <c r="BI43" s="731"/>
      <c r="BJ43" s="734"/>
      <c r="BK43" s="732"/>
      <c r="BL43" s="733"/>
      <c r="BM43" s="711"/>
      <c r="BN43" s="735"/>
      <c r="BO43" s="714"/>
      <c r="BP43" s="711"/>
      <c r="BQ43" s="735"/>
      <c r="BR43" s="714"/>
      <c r="BS43" s="711"/>
      <c r="BT43" s="735"/>
      <c r="BU43" s="714"/>
      <c r="BV43" s="711"/>
      <c r="BW43" s="735"/>
      <c r="BX43" s="714"/>
      <c r="BY43" s="711"/>
      <c r="BZ43" s="735"/>
      <c r="CA43" s="714"/>
      <c r="CB43" s="736"/>
      <c r="CC43" s="705" t="s">
        <v>736</v>
      </c>
      <c r="CD43" s="737"/>
      <c r="CE43" s="738" t="s">
        <v>736</v>
      </c>
      <c r="CF43" s="739"/>
      <c r="CG43" s="740"/>
      <c r="CH43" s="740"/>
      <c r="CI43" s="740"/>
      <c r="CJ43" s="740"/>
      <c r="CK43" s="741"/>
      <c r="CL43" s="738" t="s">
        <v>748</v>
      </c>
      <c r="CM43" s="714" t="s">
        <v>1133</v>
      </c>
      <c r="CN43" s="724" t="s">
        <v>736</v>
      </c>
      <c r="CO43" s="742"/>
      <c r="CP43" s="743">
        <v>0</v>
      </c>
      <c r="CQ43" s="744"/>
      <c r="CR43" s="743">
        <v>0</v>
      </c>
      <c r="CS43" s="744"/>
      <c r="CT43" s="743">
        <v>0</v>
      </c>
      <c r="CU43" s="744"/>
      <c r="CV43" s="743">
        <v>0</v>
      </c>
      <c r="CW43" s="745" t="s">
        <v>741</v>
      </c>
      <c r="CX43" s="746" t="s">
        <v>741</v>
      </c>
      <c r="CY43" s="747"/>
      <c r="CZ43" s="748" t="s">
        <v>738</v>
      </c>
      <c r="DA43" s="749" t="s">
        <v>738</v>
      </c>
      <c r="DB43" s="747"/>
      <c r="DC43" s="748" t="s">
        <v>738</v>
      </c>
      <c r="DD43" s="749" t="s">
        <v>738</v>
      </c>
      <c r="DE43" s="747"/>
      <c r="DF43" s="748" t="s">
        <v>739</v>
      </c>
      <c r="DG43" s="749" t="s">
        <v>740</v>
      </c>
      <c r="DH43" s="747"/>
      <c r="DI43" s="748" t="s">
        <v>741</v>
      </c>
      <c r="DJ43" s="749" t="s">
        <v>741</v>
      </c>
      <c r="DK43" s="747"/>
      <c r="DL43" s="748" t="s">
        <v>738</v>
      </c>
      <c r="DM43" s="749" t="s">
        <v>738</v>
      </c>
      <c r="DN43" s="747"/>
      <c r="DO43" s="748" t="s">
        <v>738</v>
      </c>
      <c r="DP43" s="749" t="s">
        <v>738</v>
      </c>
      <c r="DQ43" s="747"/>
      <c r="DR43" s="748" t="s">
        <v>738</v>
      </c>
      <c r="DS43" s="749" t="s">
        <v>738</v>
      </c>
      <c r="DT43" s="747"/>
      <c r="DU43" s="748" t="s">
        <v>739</v>
      </c>
      <c r="DV43" s="749" t="s">
        <v>740</v>
      </c>
      <c r="DW43" s="747"/>
      <c r="DX43" s="748" t="s">
        <v>741</v>
      </c>
      <c r="DY43" s="749" t="s">
        <v>741</v>
      </c>
      <c r="DZ43" s="747"/>
      <c r="EA43" s="748" t="s">
        <v>741</v>
      </c>
      <c r="EB43" s="749" t="s">
        <v>741</v>
      </c>
      <c r="EC43" s="747"/>
      <c r="ED43" s="748" t="s">
        <v>741</v>
      </c>
      <c r="EE43" s="749" t="s">
        <v>741</v>
      </c>
      <c r="EF43" s="747"/>
      <c r="EG43" s="748" t="s">
        <v>738</v>
      </c>
      <c r="EH43" s="749" t="s">
        <v>738</v>
      </c>
      <c r="EI43" s="747"/>
      <c r="EJ43" s="745"/>
      <c r="EK43" s="746"/>
      <c r="EL43" s="747"/>
      <c r="EM43" s="748"/>
      <c r="EN43" s="749"/>
      <c r="EO43" s="747"/>
      <c r="EP43" s="748"/>
      <c r="EQ43" s="749"/>
      <c r="ER43" s="747"/>
      <c r="ES43" s="748"/>
      <c r="ET43" s="749"/>
      <c r="EU43" s="747"/>
      <c r="EV43" s="748"/>
      <c r="EW43" s="749"/>
      <c r="EX43" s="750"/>
      <c r="EZ43" s="752" t="s">
        <v>1126</v>
      </c>
      <c r="FA43" s="714" t="s">
        <v>1127</v>
      </c>
      <c r="FB43" s="722" t="s">
        <v>813</v>
      </c>
      <c r="FC43" s="753" t="s">
        <v>733</v>
      </c>
      <c r="FD43" s="754" t="s">
        <v>733</v>
      </c>
      <c r="FE43" s="755" t="s">
        <v>753</v>
      </c>
      <c r="FF43" s="756">
        <v>14.26</v>
      </c>
      <c r="FG43" s="757" t="s">
        <v>753</v>
      </c>
      <c r="FH43" s="756">
        <v>14.26</v>
      </c>
      <c r="FI43" s="758" t="s">
        <v>749</v>
      </c>
      <c r="FJ43" s="759">
        <v>34.61</v>
      </c>
      <c r="FK43" s="760" t="s">
        <v>749</v>
      </c>
      <c r="FL43" s="761">
        <v>100</v>
      </c>
      <c r="FM43" s="762">
        <v>16</v>
      </c>
      <c r="FN43" s="763">
        <v>16</v>
      </c>
      <c r="FO43" s="755" t="s">
        <v>733</v>
      </c>
      <c r="FP43" s="756">
        <v>0</v>
      </c>
      <c r="FQ43" s="757" t="s">
        <v>733</v>
      </c>
      <c r="FR43" s="756">
        <v>0</v>
      </c>
      <c r="FS43" s="758" t="s">
        <v>733</v>
      </c>
      <c r="FT43" s="759">
        <v>0</v>
      </c>
      <c r="FU43" s="760" t="s">
        <v>733</v>
      </c>
      <c r="FV43" s="761" t="s">
        <v>733</v>
      </c>
      <c r="FW43" s="762" t="s">
        <v>733</v>
      </c>
      <c r="FX43" s="763" t="s">
        <v>733</v>
      </c>
      <c r="FZ43" s="764" t="s">
        <v>750</v>
      </c>
      <c r="GA43" s="765" t="s">
        <v>745</v>
      </c>
      <c r="GB43" s="693"/>
      <c r="GD43" s="766"/>
      <c r="GE43" s="766"/>
    </row>
    <row r="44" spans="2:187" s="751" customFormat="1" ht="18.75" customHeight="1" x14ac:dyDescent="0.15">
      <c r="B44" s="704" t="s">
        <v>1134</v>
      </c>
      <c r="C44" s="705" t="s">
        <v>1135</v>
      </c>
      <c r="D44" s="706">
        <v>2023</v>
      </c>
      <c r="E44" s="707" t="s">
        <v>746</v>
      </c>
      <c r="F44" s="708">
        <v>1075399</v>
      </c>
      <c r="G44" s="709">
        <v>1075399</v>
      </c>
      <c r="H44" s="710">
        <v>45121</v>
      </c>
      <c r="I44" s="711" t="s">
        <v>1136</v>
      </c>
      <c r="J44" s="712" t="s">
        <v>1135</v>
      </c>
      <c r="K44" s="713" t="s">
        <v>1137</v>
      </c>
      <c r="L44" s="705" t="s">
        <v>1135</v>
      </c>
      <c r="M44" s="713" t="s">
        <v>1137</v>
      </c>
      <c r="N44" s="714" t="s">
        <v>1136</v>
      </c>
      <c r="O44" s="711" t="s">
        <v>114</v>
      </c>
      <c r="P44" s="714" t="s">
        <v>115</v>
      </c>
      <c r="Q44" s="715" t="s">
        <v>747</v>
      </c>
      <c r="R44" s="716"/>
      <c r="S44" s="716"/>
      <c r="T44" s="717"/>
      <c r="U44" s="718"/>
      <c r="V44" s="719">
        <v>1949.0868</v>
      </c>
      <c r="W44" s="720">
        <v>2</v>
      </c>
      <c r="X44" s="720">
        <v>1</v>
      </c>
      <c r="Y44" s="721"/>
      <c r="Z44" s="706">
        <v>2023</v>
      </c>
      <c r="AA44" s="722">
        <v>2025</v>
      </c>
      <c r="AB44" s="723" t="s">
        <v>1138</v>
      </c>
      <c r="AC44" s="724"/>
      <c r="AD44" s="714"/>
      <c r="AE44" s="725" t="s">
        <v>734</v>
      </c>
      <c r="AF44" s="712" t="s">
        <v>1139</v>
      </c>
      <c r="AG44" s="712" t="s">
        <v>1140</v>
      </c>
      <c r="AH44" s="714" t="s">
        <v>1141</v>
      </c>
      <c r="AI44" s="725"/>
      <c r="AJ44" s="714"/>
      <c r="AK44" s="726">
        <v>2022</v>
      </c>
      <c r="AL44" s="720">
        <v>3653</v>
      </c>
      <c r="AM44" s="720">
        <v>3649</v>
      </c>
      <c r="AN44" s="727">
        <v>50.635346771036744</v>
      </c>
      <c r="AO44" s="728" t="s">
        <v>754</v>
      </c>
      <c r="AP44" s="729">
        <v>2025</v>
      </c>
      <c r="AQ44" s="721">
        <v>6777</v>
      </c>
      <c r="AR44" s="730">
        <v>-85.52</v>
      </c>
      <c r="AS44" s="721">
        <v>6688</v>
      </c>
      <c r="AT44" s="730">
        <v>-83.29</v>
      </c>
      <c r="AU44" s="731">
        <v>93.94</v>
      </c>
      <c r="AV44" s="728" t="s">
        <v>754</v>
      </c>
      <c r="AW44" s="732">
        <v>-85.53</v>
      </c>
      <c r="AX44" s="733" t="s">
        <v>1142</v>
      </c>
      <c r="AY44" s="726"/>
      <c r="AZ44" s="720"/>
      <c r="BA44" s="720"/>
      <c r="BB44" s="727"/>
      <c r="BC44" s="734"/>
      <c r="BD44" s="729"/>
      <c r="BE44" s="721"/>
      <c r="BF44" s="730"/>
      <c r="BG44" s="721"/>
      <c r="BH44" s="730"/>
      <c r="BI44" s="731"/>
      <c r="BJ44" s="734"/>
      <c r="BK44" s="732"/>
      <c r="BL44" s="733"/>
      <c r="BM44" s="711"/>
      <c r="BN44" s="735"/>
      <c r="BO44" s="714"/>
      <c r="BP44" s="711"/>
      <c r="BQ44" s="735"/>
      <c r="BR44" s="714"/>
      <c r="BS44" s="711"/>
      <c r="BT44" s="735"/>
      <c r="BU44" s="714"/>
      <c r="BV44" s="711"/>
      <c r="BW44" s="735"/>
      <c r="BX44" s="714"/>
      <c r="BY44" s="711"/>
      <c r="BZ44" s="735"/>
      <c r="CA44" s="714"/>
      <c r="CB44" s="736"/>
      <c r="CC44" s="705" t="s">
        <v>736</v>
      </c>
      <c r="CD44" s="737"/>
      <c r="CE44" s="738" t="s">
        <v>736</v>
      </c>
      <c r="CF44" s="739"/>
      <c r="CG44" s="740"/>
      <c r="CH44" s="740"/>
      <c r="CI44" s="740"/>
      <c r="CJ44" s="740"/>
      <c r="CK44" s="741"/>
      <c r="CL44" s="738" t="s">
        <v>748</v>
      </c>
      <c r="CM44" s="714" t="s">
        <v>1143</v>
      </c>
      <c r="CN44" s="724" t="s">
        <v>736</v>
      </c>
      <c r="CO44" s="742"/>
      <c r="CP44" s="743">
        <v>0</v>
      </c>
      <c r="CQ44" s="744"/>
      <c r="CR44" s="743">
        <v>0</v>
      </c>
      <c r="CS44" s="744"/>
      <c r="CT44" s="743">
        <v>0</v>
      </c>
      <c r="CU44" s="744"/>
      <c r="CV44" s="743">
        <v>0</v>
      </c>
      <c r="CW44" s="745" t="s">
        <v>737</v>
      </c>
      <c r="CX44" s="746" t="s">
        <v>742</v>
      </c>
      <c r="CY44" s="747"/>
      <c r="CZ44" s="748" t="s">
        <v>739</v>
      </c>
      <c r="DA44" s="749" t="s">
        <v>740</v>
      </c>
      <c r="DB44" s="747"/>
      <c r="DC44" s="748" t="s">
        <v>739</v>
      </c>
      <c r="DD44" s="749" t="s">
        <v>740</v>
      </c>
      <c r="DE44" s="747"/>
      <c r="DF44" s="748" t="s">
        <v>739</v>
      </c>
      <c r="DG44" s="749" t="s">
        <v>740</v>
      </c>
      <c r="DH44" s="747"/>
      <c r="DI44" s="748" t="s">
        <v>739</v>
      </c>
      <c r="DJ44" s="749" t="s">
        <v>738</v>
      </c>
      <c r="DK44" s="747"/>
      <c r="DL44" s="748" t="s">
        <v>739</v>
      </c>
      <c r="DM44" s="749" t="s">
        <v>738</v>
      </c>
      <c r="DN44" s="747"/>
      <c r="DO44" s="748" t="s">
        <v>741</v>
      </c>
      <c r="DP44" s="749" t="s">
        <v>741</v>
      </c>
      <c r="DQ44" s="747"/>
      <c r="DR44" s="748" t="s">
        <v>739</v>
      </c>
      <c r="DS44" s="749" t="s">
        <v>738</v>
      </c>
      <c r="DT44" s="747"/>
      <c r="DU44" s="748" t="s">
        <v>739</v>
      </c>
      <c r="DV44" s="749" t="s">
        <v>738</v>
      </c>
      <c r="DW44" s="747"/>
      <c r="DX44" s="748" t="s">
        <v>741</v>
      </c>
      <c r="DY44" s="749" t="s">
        <v>741</v>
      </c>
      <c r="DZ44" s="747"/>
      <c r="EA44" s="748" t="s">
        <v>741</v>
      </c>
      <c r="EB44" s="749" t="s">
        <v>741</v>
      </c>
      <c r="EC44" s="747"/>
      <c r="ED44" s="748" t="s">
        <v>741</v>
      </c>
      <c r="EE44" s="749" t="s">
        <v>741</v>
      </c>
      <c r="EF44" s="747"/>
      <c r="EG44" s="748" t="s">
        <v>739</v>
      </c>
      <c r="EH44" s="749" t="s">
        <v>740</v>
      </c>
      <c r="EI44" s="747"/>
      <c r="EJ44" s="745"/>
      <c r="EK44" s="746"/>
      <c r="EL44" s="747"/>
      <c r="EM44" s="748"/>
      <c r="EN44" s="749"/>
      <c r="EO44" s="747"/>
      <c r="EP44" s="748"/>
      <c r="EQ44" s="749"/>
      <c r="ER44" s="747"/>
      <c r="ES44" s="748"/>
      <c r="ET44" s="749"/>
      <c r="EU44" s="747"/>
      <c r="EV44" s="748"/>
      <c r="EW44" s="749"/>
      <c r="EX44" s="750"/>
      <c r="EZ44" s="752" t="s">
        <v>1134</v>
      </c>
      <c r="FA44" s="714" t="s">
        <v>1135</v>
      </c>
      <c r="FB44" s="722" t="s">
        <v>746</v>
      </c>
      <c r="FC44" s="753" t="s">
        <v>733</v>
      </c>
      <c r="FD44" s="754" t="s">
        <v>733</v>
      </c>
      <c r="FE44" s="755" t="s">
        <v>743</v>
      </c>
      <c r="FF44" s="756">
        <v>-85.52</v>
      </c>
      <c r="FG44" s="757" t="s">
        <v>743</v>
      </c>
      <c r="FH44" s="756">
        <v>-83.29</v>
      </c>
      <c r="FI44" s="758" t="s">
        <v>743</v>
      </c>
      <c r="FJ44" s="759">
        <v>-85.53</v>
      </c>
      <c r="FK44" s="760" t="s">
        <v>743</v>
      </c>
      <c r="FL44" s="761">
        <v>94.444444444444443</v>
      </c>
      <c r="FM44" s="762">
        <v>17</v>
      </c>
      <c r="FN44" s="763">
        <v>18</v>
      </c>
      <c r="FO44" s="755" t="s">
        <v>733</v>
      </c>
      <c r="FP44" s="756">
        <v>0</v>
      </c>
      <c r="FQ44" s="757" t="s">
        <v>733</v>
      </c>
      <c r="FR44" s="756">
        <v>0</v>
      </c>
      <c r="FS44" s="758" t="s">
        <v>733</v>
      </c>
      <c r="FT44" s="759">
        <v>0</v>
      </c>
      <c r="FU44" s="760" t="s">
        <v>733</v>
      </c>
      <c r="FV44" s="761" t="s">
        <v>733</v>
      </c>
      <c r="FW44" s="762" t="s">
        <v>733</v>
      </c>
      <c r="FX44" s="763" t="s">
        <v>733</v>
      </c>
      <c r="FZ44" s="764" t="s">
        <v>744</v>
      </c>
      <c r="GA44" s="765" t="s">
        <v>745</v>
      </c>
      <c r="GB44" s="693"/>
      <c r="GD44" s="766"/>
      <c r="GE44" s="766"/>
    </row>
    <row r="45" spans="2:187" s="751" customFormat="1" ht="18.75" customHeight="1" x14ac:dyDescent="0.15">
      <c r="B45" s="704" t="s">
        <v>1144</v>
      </c>
      <c r="C45" s="705" t="s">
        <v>1145</v>
      </c>
      <c r="D45" s="706">
        <v>2023</v>
      </c>
      <c r="E45" s="707" t="s">
        <v>746</v>
      </c>
      <c r="F45" s="708">
        <v>1021400</v>
      </c>
      <c r="G45" s="709">
        <v>1021400</v>
      </c>
      <c r="H45" s="710">
        <v>45174</v>
      </c>
      <c r="I45" s="711" t="s">
        <v>1146</v>
      </c>
      <c r="J45" s="712" t="s">
        <v>1145</v>
      </c>
      <c r="K45" s="713" t="s">
        <v>1147</v>
      </c>
      <c r="L45" s="705" t="s">
        <v>1145</v>
      </c>
      <c r="M45" s="713" t="s">
        <v>1147</v>
      </c>
      <c r="N45" s="714" t="s">
        <v>1146</v>
      </c>
      <c r="O45" s="711" t="s">
        <v>25</v>
      </c>
      <c r="P45" s="714" t="s">
        <v>38</v>
      </c>
      <c r="Q45" s="715" t="s">
        <v>747</v>
      </c>
      <c r="R45" s="716"/>
      <c r="S45" s="716"/>
      <c r="T45" s="717"/>
      <c r="U45" s="718"/>
      <c r="V45" s="719">
        <v>14201.9712</v>
      </c>
      <c r="W45" s="720">
        <v>1</v>
      </c>
      <c r="X45" s="720">
        <v>1</v>
      </c>
      <c r="Y45" s="721"/>
      <c r="Z45" s="706">
        <v>2023</v>
      </c>
      <c r="AA45" s="722">
        <v>2025</v>
      </c>
      <c r="AB45" s="723" t="s">
        <v>1148</v>
      </c>
      <c r="AC45" s="724"/>
      <c r="AD45" s="714"/>
      <c r="AE45" s="725" t="s">
        <v>734</v>
      </c>
      <c r="AF45" s="712" t="s">
        <v>1149</v>
      </c>
      <c r="AG45" s="712" t="s">
        <v>1150</v>
      </c>
      <c r="AH45" s="714" t="s">
        <v>1151</v>
      </c>
      <c r="AI45" s="725"/>
      <c r="AJ45" s="714"/>
      <c r="AK45" s="726">
        <v>2022</v>
      </c>
      <c r="AL45" s="720">
        <v>25326</v>
      </c>
      <c r="AM45" s="720">
        <v>25273</v>
      </c>
      <c r="AN45" s="727"/>
      <c r="AO45" s="728"/>
      <c r="AP45" s="729">
        <v>2025</v>
      </c>
      <c r="AQ45" s="721">
        <v>21071</v>
      </c>
      <c r="AR45" s="730">
        <v>16.8</v>
      </c>
      <c r="AS45" s="721">
        <v>15796</v>
      </c>
      <c r="AT45" s="730">
        <v>37.49</v>
      </c>
      <c r="AU45" s="731"/>
      <c r="AV45" s="728"/>
      <c r="AW45" s="732"/>
      <c r="AX45" s="733" t="s">
        <v>1152</v>
      </c>
      <c r="AY45" s="726"/>
      <c r="AZ45" s="720"/>
      <c r="BA45" s="720"/>
      <c r="BB45" s="727"/>
      <c r="BC45" s="734"/>
      <c r="BD45" s="729"/>
      <c r="BE45" s="721"/>
      <c r="BF45" s="730"/>
      <c r="BG45" s="721"/>
      <c r="BH45" s="730"/>
      <c r="BI45" s="731"/>
      <c r="BJ45" s="734"/>
      <c r="BK45" s="732"/>
      <c r="BL45" s="733"/>
      <c r="BM45" s="711"/>
      <c r="BN45" s="735"/>
      <c r="BO45" s="714"/>
      <c r="BP45" s="711"/>
      <c r="BQ45" s="735"/>
      <c r="BR45" s="714"/>
      <c r="BS45" s="711"/>
      <c r="BT45" s="735"/>
      <c r="BU45" s="714"/>
      <c r="BV45" s="711"/>
      <c r="BW45" s="735"/>
      <c r="BX45" s="714"/>
      <c r="BY45" s="711"/>
      <c r="BZ45" s="735"/>
      <c r="CA45" s="714"/>
      <c r="CB45" s="736"/>
      <c r="CC45" s="705" t="s">
        <v>736</v>
      </c>
      <c r="CD45" s="737"/>
      <c r="CE45" s="738" t="s">
        <v>736</v>
      </c>
      <c r="CF45" s="739"/>
      <c r="CG45" s="740"/>
      <c r="CH45" s="740"/>
      <c r="CI45" s="740"/>
      <c r="CJ45" s="740"/>
      <c r="CK45" s="741"/>
      <c r="CL45" s="738" t="s">
        <v>736</v>
      </c>
      <c r="CM45" s="714"/>
      <c r="CN45" s="724" t="s">
        <v>736</v>
      </c>
      <c r="CO45" s="742"/>
      <c r="CP45" s="743">
        <v>0</v>
      </c>
      <c r="CQ45" s="744"/>
      <c r="CR45" s="743">
        <v>0</v>
      </c>
      <c r="CS45" s="744"/>
      <c r="CT45" s="743">
        <v>0</v>
      </c>
      <c r="CU45" s="744"/>
      <c r="CV45" s="743">
        <v>0</v>
      </c>
      <c r="CW45" s="745" t="s">
        <v>737</v>
      </c>
      <c r="CX45" s="746" t="s">
        <v>740</v>
      </c>
      <c r="CY45" s="747"/>
      <c r="CZ45" s="748" t="s">
        <v>739</v>
      </c>
      <c r="DA45" s="749" t="s">
        <v>740</v>
      </c>
      <c r="DB45" s="747"/>
      <c r="DC45" s="748" t="s">
        <v>739</v>
      </c>
      <c r="DD45" s="749" t="s">
        <v>740</v>
      </c>
      <c r="DE45" s="747"/>
      <c r="DF45" s="748" t="s">
        <v>741</v>
      </c>
      <c r="DG45" s="749" t="s">
        <v>741</v>
      </c>
      <c r="DH45" s="747"/>
      <c r="DI45" s="748" t="s">
        <v>739</v>
      </c>
      <c r="DJ45" s="749" t="s">
        <v>740</v>
      </c>
      <c r="DK45" s="747"/>
      <c r="DL45" s="748" t="s">
        <v>739</v>
      </c>
      <c r="DM45" s="749" t="s">
        <v>740</v>
      </c>
      <c r="DN45" s="747"/>
      <c r="DO45" s="748" t="s">
        <v>741</v>
      </c>
      <c r="DP45" s="749" t="s">
        <v>741</v>
      </c>
      <c r="DQ45" s="747"/>
      <c r="DR45" s="748"/>
      <c r="DS45" s="749"/>
      <c r="DT45" s="747"/>
      <c r="DU45" s="748" t="s">
        <v>739</v>
      </c>
      <c r="DV45" s="749" t="s">
        <v>740</v>
      </c>
      <c r="DW45" s="747"/>
      <c r="DX45" s="748" t="s">
        <v>741</v>
      </c>
      <c r="DY45" s="749" t="s">
        <v>741</v>
      </c>
      <c r="DZ45" s="747"/>
      <c r="EA45" s="748" t="s">
        <v>741</v>
      </c>
      <c r="EB45" s="749" t="s">
        <v>741</v>
      </c>
      <c r="EC45" s="747"/>
      <c r="ED45" s="748" t="s">
        <v>741</v>
      </c>
      <c r="EE45" s="749" t="s">
        <v>741</v>
      </c>
      <c r="EF45" s="747"/>
      <c r="EG45" s="748" t="s">
        <v>739</v>
      </c>
      <c r="EH45" s="749" t="s">
        <v>740</v>
      </c>
      <c r="EI45" s="747"/>
      <c r="EJ45" s="745"/>
      <c r="EK45" s="746"/>
      <c r="EL45" s="747"/>
      <c r="EM45" s="748"/>
      <c r="EN45" s="749"/>
      <c r="EO45" s="747"/>
      <c r="EP45" s="748"/>
      <c r="EQ45" s="749"/>
      <c r="ER45" s="747"/>
      <c r="ES45" s="748"/>
      <c r="ET45" s="749"/>
      <c r="EU45" s="747"/>
      <c r="EV45" s="748"/>
      <c r="EW45" s="749"/>
      <c r="EX45" s="750"/>
      <c r="EZ45" s="752" t="s">
        <v>1144</v>
      </c>
      <c r="FA45" s="714" t="s">
        <v>1145</v>
      </c>
      <c r="FB45" s="722" t="s">
        <v>746</v>
      </c>
      <c r="FC45" s="753" t="s">
        <v>733</v>
      </c>
      <c r="FD45" s="754" t="s">
        <v>733</v>
      </c>
      <c r="FE45" s="755" t="s">
        <v>753</v>
      </c>
      <c r="FF45" s="756">
        <v>16.8</v>
      </c>
      <c r="FG45" s="757" t="s">
        <v>753</v>
      </c>
      <c r="FH45" s="756">
        <v>37.49</v>
      </c>
      <c r="FI45" s="758" t="s">
        <v>743</v>
      </c>
      <c r="FJ45" s="759">
        <v>0</v>
      </c>
      <c r="FK45" s="760" t="s">
        <v>743</v>
      </c>
      <c r="FL45" s="761">
        <v>87.5</v>
      </c>
      <c r="FM45" s="762">
        <v>14</v>
      </c>
      <c r="FN45" s="763">
        <v>16</v>
      </c>
      <c r="FO45" s="755" t="s">
        <v>733</v>
      </c>
      <c r="FP45" s="756">
        <v>0</v>
      </c>
      <c r="FQ45" s="757" t="s">
        <v>733</v>
      </c>
      <c r="FR45" s="756">
        <v>0</v>
      </c>
      <c r="FS45" s="758" t="s">
        <v>733</v>
      </c>
      <c r="FT45" s="759">
        <v>0</v>
      </c>
      <c r="FU45" s="760" t="s">
        <v>733</v>
      </c>
      <c r="FV45" s="761" t="s">
        <v>733</v>
      </c>
      <c r="FW45" s="762" t="s">
        <v>733</v>
      </c>
      <c r="FX45" s="763" t="s">
        <v>733</v>
      </c>
      <c r="FZ45" s="764" t="s">
        <v>750</v>
      </c>
      <c r="GA45" s="765" t="s">
        <v>745</v>
      </c>
      <c r="GB45" s="693"/>
      <c r="GD45" s="766"/>
      <c r="GE45" s="766"/>
    </row>
    <row r="46" spans="2:187" s="751" customFormat="1" ht="18.75" customHeight="1" x14ac:dyDescent="0.15">
      <c r="B46" s="704" t="s">
        <v>1153</v>
      </c>
      <c r="C46" s="705" t="s">
        <v>1154</v>
      </c>
      <c r="D46" s="706">
        <v>2023</v>
      </c>
      <c r="E46" s="707" t="s">
        <v>746</v>
      </c>
      <c r="F46" s="708">
        <v>1028401</v>
      </c>
      <c r="G46" s="709">
        <v>1028401</v>
      </c>
      <c r="H46" s="710">
        <v>45135</v>
      </c>
      <c r="I46" s="711" t="s">
        <v>759</v>
      </c>
      <c r="J46" s="712" t="s">
        <v>1154</v>
      </c>
      <c r="K46" s="713" t="s">
        <v>1155</v>
      </c>
      <c r="L46" s="705" t="s">
        <v>1154</v>
      </c>
      <c r="M46" s="713" t="s">
        <v>1155</v>
      </c>
      <c r="N46" s="714" t="s">
        <v>759</v>
      </c>
      <c r="O46" s="711" t="s">
        <v>25</v>
      </c>
      <c r="P46" s="714" t="s">
        <v>45</v>
      </c>
      <c r="Q46" s="715" t="s">
        <v>747</v>
      </c>
      <c r="R46" s="716"/>
      <c r="S46" s="716"/>
      <c r="T46" s="717"/>
      <c r="U46" s="718"/>
      <c r="V46" s="719">
        <v>4181.5608000000002</v>
      </c>
      <c r="W46" s="720">
        <v>2</v>
      </c>
      <c r="X46" s="720">
        <v>1</v>
      </c>
      <c r="Y46" s="721"/>
      <c r="Z46" s="706">
        <v>2023</v>
      </c>
      <c r="AA46" s="722">
        <v>2025</v>
      </c>
      <c r="AB46" s="723" t="s">
        <v>1156</v>
      </c>
      <c r="AC46" s="724"/>
      <c r="AD46" s="714"/>
      <c r="AE46" s="725" t="s">
        <v>734</v>
      </c>
      <c r="AF46" s="712" t="s">
        <v>1157</v>
      </c>
      <c r="AG46" s="712" t="s">
        <v>759</v>
      </c>
      <c r="AH46" s="714" t="s">
        <v>1151</v>
      </c>
      <c r="AI46" s="725"/>
      <c r="AJ46" s="714"/>
      <c r="AK46" s="726">
        <v>2022</v>
      </c>
      <c r="AL46" s="720">
        <v>7625</v>
      </c>
      <c r="AM46" s="720">
        <v>7611</v>
      </c>
      <c r="AN46" s="727"/>
      <c r="AO46" s="728"/>
      <c r="AP46" s="729">
        <v>2025</v>
      </c>
      <c r="AQ46" s="721">
        <v>7287</v>
      </c>
      <c r="AR46" s="730">
        <v>4.43</v>
      </c>
      <c r="AS46" s="721">
        <v>7274</v>
      </c>
      <c r="AT46" s="730">
        <v>4.42</v>
      </c>
      <c r="AU46" s="731"/>
      <c r="AV46" s="728"/>
      <c r="AW46" s="732"/>
      <c r="AX46" s="733" t="s">
        <v>1158</v>
      </c>
      <c r="AY46" s="726"/>
      <c r="AZ46" s="720"/>
      <c r="BA46" s="720"/>
      <c r="BB46" s="727"/>
      <c r="BC46" s="734"/>
      <c r="BD46" s="729"/>
      <c r="BE46" s="721"/>
      <c r="BF46" s="730"/>
      <c r="BG46" s="721"/>
      <c r="BH46" s="730"/>
      <c r="BI46" s="731"/>
      <c r="BJ46" s="734"/>
      <c r="BK46" s="732"/>
      <c r="BL46" s="733"/>
      <c r="BM46" s="711"/>
      <c r="BN46" s="735"/>
      <c r="BO46" s="714"/>
      <c r="BP46" s="711"/>
      <c r="BQ46" s="735"/>
      <c r="BR46" s="714"/>
      <c r="BS46" s="711"/>
      <c r="BT46" s="735"/>
      <c r="BU46" s="714"/>
      <c r="BV46" s="711"/>
      <c r="BW46" s="735"/>
      <c r="BX46" s="714"/>
      <c r="BY46" s="711"/>
      <c r="BZ46" s="735"/>
      <c r="CA46" s="714"/>
      <c r="CB46" s="736"/>
      <c r="CC46" s="705" t="s">
        <v>736</v>
      </c>
      <c r="CD46" s="737"/>
      <c r="CE46" s="738" t="s">
        <v>736</v>
      </c>
      <c r="CF46" s="739"/>
      <c r="CG46" s="740"/>
      <c r="CH46" s="740"/>
      <c r="CI46" s="740"/>
      <c r="CJ46" s="740"/>
      <c r="CK46" s="741"/>
      <c r="CL46" s="738" t="s">
        <v>736</v>
      </c>
      <c r="CM46" s="714"/>
      <c r="CN46" s="724" t="s">
        <v>736</v>
      </c>
      <c r="CO46" s="742"/>
      <c r="CP46" s="743">
        <v>0</v>
      </c>
      <c r="CQ46" s="744"/>
      <c r="CR46" s="743">
        <v>0</v>
      </c>
      <c r="CS46" s="744"/>
      <c r="CT46" s="743">
        <v>0</v>
      </c>
      <c r="CU46" s="744"/>
      <c r="CV46" s="743">
        <v>0</v>
      </c>
      <c r="CW46" s="745" t="s">
        <v>737</v>
      </c>
      <c r="CX46" s="746" t="s">
        <v>740</v>
      </c>
      <c r="CY46" s="747"/>
      <c r="CZ46" s="748" t="s">
        <v>739</v>
      </c>
      <c r="DA46" s="749" t="s">
        <v>740</v>
      </c>
      <c r="DB46" s="747"/>
      <c r="DC46" s="748" t="s">
        <v>739</v>
      </c>
      <c r="DD46" s="749" t="s">
        <v>740</v>
      </c>
      <c r="DE46" s="747"/>
      <c r="DF46" s="748" t="s">
        <v>741</v>
      </c>
      <c r="DG46" s="749" t="s">
        <v>741</v>
      </c>
      <c r="DH46" s="747" t="s">
        <v>1159</v>
      </c>
      <c r="DI46" s="748" t="s">
        <v>739</v>
      </c>
      <c r="DJ46" s="749" t="s">
        <v>740</v>
      </c>
      <c r="DK46" s="747"/>
      <c r="DL46" s="748" t="s">
        <v>739</v>
      </c>
      <c r="DM46" s="749" t="s">
        <v>740</v>
      </c>
      <c r="DN46" s="747"/>
      <c r="DO46" s="748" t="s">
        <v>741</v>
      </c>
      <c r="DP46" s="749" t="s">
        <v>741</v>
      </c>
      <c r="DQ46" s="747"/>
      <c r="DR46" s="748" t="s">
        <v>739</v>
      </c>
      <c r="DS46" s="749" t="s">
        <v>740</v>
      </c>
      <c r="DT46" s="747"/>
      <c r="DU46" s="748" t="s">
        <v>739</v>
      </c>
      <c r="DV46" s="749" t="s">
        <v>740</v>
      </c>
      <c r="DW46" s="747"/>
      <c r="DX46" s="748" t="s">
        <v>741</v>
      </c>
      <c r="DY46" s="749" t="s">
        <v>741</v>
      </c>
      <c r="DZ46" s="747"/>
      <c r="EA46" s="748" t="s">
        <v>741</v>
      </c>
      <c r="EB46" s="749" t="s">
        <v>741</v>
      </c>
      <c r="EC46" s="747"/>
      <c r="ED46" s="748" t="s">
        <v>741</v>
      </c>
      <c r="EE46" s="749" t="s">
        <v>741</v>
      </c>
      <c r="EF46" s="747"/>
      <c r="EG46" s="748" t="s">
        <v>741</v>
      </c>
      <c r="EH46" s="749" t="s">
        <v>741</v>
      </c>
      <c r="EI46" s="747"/>
      <c r="EJ46" s="745"/>
      <c r="EK46" s="746"/>
      <c r="EL46" s="747"/>
      <c r="EM46" s="748"/>
      <c r="EN46" s="749"/>
      <c r="EO46" s="747"/>
      <c r="EP46" s="748"/>
      <c r="EQ46" s="749"/>
      <c r="ER46" s="747"/>
      <c r="ES46" s="748"/>
      <c r="ET46" s="749"/>
      <c r="EU46" s="747"/>
      <c r="EV46" s="748"/>
      <c r="EW46" s="749"/>
      <c r="EX46" s="750"/>
      <c r="EZ46" s="752" t="s">
        <v>1153</v>
      </c>
      <c r="FA46" s="714" t="s">
        <v>1154</v>
      </c>
      <c r="FB46" s="722" t="s">
        <v>746</v>
      </c>
      <c r="FC46" s="753" t="s">
        <v>733</v>
      </c>
      <c r="FD46" s="754" t="s">
        <v>733</v>
      </c>
      <c r="FE46" s="755" t="s">
        <v>749</v>
      </c>
      <c r="FF46" s="756">
        <v>4.43</v>
      </c>
      <c r="FG46" s="757" t="s">
        <v>749</v>
      </c>
      <c r="FH46" s="756">
        <v>4.42</v>
      </c>
      <c r="FI46" s="758" t="s">
        <v>743</v>
      </c>
      <c r="FJ46" s="759">
        <v>0</v>
      </c>
      <c r="FK46" s="760" t="s">
        <v>749</v>
      </c>
      <c r="FL46" s="761">
        <v>100</v>
      </c>
      <c r="FM46" s="762">
        <v>14</v>
      </c>
      <c r="FN46" s="763">
        <v>14</v>
      </c>
      <c r="FO46" s="755" t="s">
        <v>733</v>
      </c>
      <c r="FP46" s="756">
        <v>0</v>
      </c>
      <c r="FQ46" s="757" t="s">
        <v>733</v>
      </c>
      <c r="FR46" s="756">
        <v>0</v>
      </c>
      <c r="FS46" s="758" t="s">
        <v>733</v>
      </c>
      <c r="FT46" s="759">
        <v>0</v>
      </c>
      <c r="FU46" s="760" t="s">
        <v>733</v>
      </c>
      <c r="FV46" s="761" t="s">
        <v>733</v>
      </c>
      <c r="FW46" s="762" t="s">
        <v>733</v>
      </c>
      <c r="FX46" s="763" t="s">
        <v>733</v>
      </c>
      <c r="FZ46" s="764" t="s">
        <v>750</v>
      </c>
      <c r="GA46" s="765" t="s">
        <v>745</v>
      </c>
      <c r="GB46" s="693"/>
      <c r="GD46" s="766"/>
      <c r="GE46" s="766"/>
    </row>
    <row r="47" spans="2:187" s="751" customFormat="1" ht="18.75" customHeight="1" x14ac:dyDescent="0.15">
      <c r="B47" s="704" t="s">
        <v>1160</v>
      </c>
      <c r="C47" s="705" t="s">
        <v>1161</v>
      </c>
      <c r="D47" s="706">
        <v>2023</v>
      </c>
      <c r="E47" s="707" t="s">
        <v>746</v>
      </c>
      <c r="F47" s="708">
        <v>1065402</v>
      </c>
      <c r="G47" s="709">
        <v>1065402</v>
      </c>
      <c r="H47" s="710">
        <v>45121</v>
      </c>
      <c r="I47" s="711" t="s">
        <v>1006</v>
      </c>
      <c r="J47" s="712" t="s">
        <v>1161</v>
      </c>
      <c r="K47" s="713" t="s">
        <v>1162</v>
      </c>
      <c r="L47" s="705" t="s">
        <v>1161</v>
      </c>
      <c r="M47" s="713" t="s">
        <v>1162</v>
      </c>
      <c r="N47" s="714" t="s">
        <v>1006</v>
      </c>
      <c r="O47" s="711" t="s">
        <v>92</v>
      </c>
      <c r="P47" s="714" t="s">
        <v>96</v>
      </c>
      <c r="Q47" s="715" t="s">
        <v>747</v>
      </c>
      <c r="R47" s="716"/>
      <c r="S47" s="716"/>
      <c r="T47" s="717"/>
      <c r="U47" s="718"/>
      <c r="V47" s="719">
        <v>2194.6511999999998</v>
      </c>
      <c r="W47" s="720">
        <v>6</v>
      </c>
      <c r="X47" s="720">
        <v>1</v>
      </c>
      <c r="Y47" s="721"/>
      <c r="Z47" s="706">
        <v>2023</v>
      </c>
      <c r="AA47" s="722">
        <v>2025</v>
      </c>
      <c r="AB47" s="723" t="s">
        <v>1163</v>
      </c>
      <c r="AC47" s="724"/>
      <c r="AD47" s="714"/>
      <c r="AE47" s="725" t="s">
        <v>734</v>
      </c>
      <c r="AF47" s="712" t="s">
        <v>1164</v>
      </c>
      <c r="AG47" s="712" t="s">
        <v>1010</v>
      </c>
      <c r="AH47" s="714" t="s">
        <v>779</v>
      </c>
      <c r="AI47" s="725"/>
      <c r="AJ47" s="714"/>
      <c r="AK47" s="726">
        <v>2022</v>
      </c>
      <c r="AL47" s="720">
        <v>3849</v>
      </c>
      <c r="AM47" s="720">
        <v>3883</v>
      </c>
      <c r="AN47" s="727">
        <v>69.829462989840351</v>
      </c>
      <c r="AO47" s="728" t="s">
        <v>754</v>
      </c>
      <c r="AP47" s="729">
        <v>2025</v>
      </c>
      <c r="AQ47" s="721">
        <v>3733.5299999999997</v>
      </c>
      <c r="AR47" s="730">
        <v>3</v>
      </c>
      <c r="AS47" s="721">
        <v>3766.5099999999998</v>
      </c>
      <c r="AT47" s="730">
        <v>3</v>
      </c>
      <c r="AU47" s="731">
        <v>67.73457910014514</v>
      </c>
      <c r="AV47" s="728" t="s">
        <v>754</v>
      </c>
      <c r="AW47" s="732">
        <v>3</v>
      </c>
      <c r="AX47" s="733" t="s">
        <v>1165</v>
      </c>
      <c r="AY47" s="726"/>
      <c r="AZ47" s="720"/>
      <c r="BA47" s="720"/>
      <c r="BB47" s="727"/>
      <c r="BC47" s="734"/>
      <c r="BD47" s="729"/>
      <c r="BE47" s="721"/>
      <c r="BF47" s="730"/>
      <c r="BG47" s="721"/>
      <c r="BH47" s="730"/>
      <c r="BI47" s="731"/>
      <c r="BJ47" s="734"/>
      <c r="BK47" s="732"/>
      <c r="BL47" s="733"/>
      <c r="BM47" s="711"/>
      <c r="BN47" s="735"/>
      <c r="BO47" s="714"/>
      <c r="BP47" s="711"/>
      <c r="BQ47" s="735"/>
      <c r="BR47" s="714"/>
      <c r="BS47" s="711"/>
      <c r="BT47" s="735"/>
      <c r="BU47" s="714"/>
      <c r="BV47" s="711"/>
      <c r="BW47" s="735"/>
      <c r="BX47" s="714"/>
      <c r="BY47" s="711"/>
      <c r="BZ47" s="735"/>
      <c r="CA47" s="714"/>
      <c r="CB47" s="736"/>
      <c r="CC47" s="705" t="s">
        <v>748</v>
      </c>
      <c r="CD47" s="737" t="s">
        <v>1166</v>
      </c>
      <c r="CE47" s="738" t="s">
        <v>736</v>
      </c>
      <c r="CF47" s="739"/>
      <c r="CG47" s="740"/>
      <c r="CH47" s="740"/>
      <c r="CI47" s="740"/>
      <c r="CJ47" s="740"/>
      <c r="CK47" s="741"/>
      <c r="CL47" s="738" t="s">
        <v>736</v>
      </c>
      <c r="CM47" s="714"/>
      <c r="CN47" s="724" t="s">
        <v>736</v>
      </c>
      <c r="CO47" s="742"/>
      <c r="CP47" s="743">
        <v>0</v>
      </c>
      <c r="CQ47" s="744"/>
      <c r="CR47" s="743">
        <v>0</v>
      </c>
      <c r="CS47" s="744"/>
      <c r="CT47" s="743">
        <v>0</v>
      </c>
      <c r="CU47" s="744"/>
      <c r="CV47" s="743">
        <v>0</v>
      </c>
      <c r="CW47" s="745" t="s">
        <v>737</v>
      </c>
      <c r="CX47" s="746" t="s">
        <v>738</v>
      </c>
      <c r="CY47" s="747"/>
      <c r="CZ47" s="748" t="s">
        <v>739</v>
      </c>
      <c r="DA47" s="749" t="s">
        <v>740</v>
      </c>
      <c r="DB47" s="747"/>
      <c r="DC47" s="748" t="s">
        <v>741</v>
      </c>
      <c r="DD47" s="749" t="s">
        <v>741</v>
      </c>
      <c r="DE47" s="747"/>
      <c r="DF47" s="748" t="s">
        <v>739</v>
      </c>
      <c r="DG47" s="749" t="s">
        <v>740</v>
      </c>
      <c r="DH47" s="747"/>
      <c r="DI47" s="748" t="s">
        <v>739</v>
      </c>
      <c r="DJ47" s="749" t="s">
        <v>740</v>
      </c>
      <c r="DK47" s="747"/>
      <c r="DL47" s="748" t="s">
        <v>739</v>
      </c>
      <c r="DM47" s="749" t="s">
        <v>740</v>
      </c>
      <c r="DN47" s="747"/>
      <c r="DO47" s="748" t="s">
        <v>739</v>
      </c>
      <c r="DP47" s="749" t="s">
        <v>740</v>
      </c>
      <c r="DQ47" s="747"/>
      <c r="DR47" s="748" t="s">
        <v>739</v>
      </c>
      <c r="DS47" s="749" t="s">
        <v>740</v>
      </c>
      <c r="DT47" s="747"/>
      <c r="DU47" s="748" t="s">
        <v>739</v>
      </c>
      <c r="DV47" s="749" t="s">
        <v>740</v>
      </c>
      <c r="DW47" s="747"/>
      <c r="DX47" s="748" t="s">
        <v>741</v>
      </c>
      <c r="DY47" s="749" t="s">
        <v>741</v>
      </c>
      <c r="DZ47" s="747"/>
      <c r="EA47" s="748" t="s">
        <v>741</v>
      </c>
      <c r="EB47" s="749" t="s">
        <v>741</v>
      </c>
      <c r="EC47" s="747"/>
      <c r="ED47" s="748" t="s">
        <v>741</v>
      </c>
      <c r="EE47" s="749" t="s">
        <v>741</v>
      </c>
      <c r="EF47" s="747"/>
      <c r="EG47" s="748" t="s">
        <v>741</v>
      </c>
      <c r="EH47" s="749" t="s">
        <v>741</v>
      </c>
      <c r="EI47" s="747"/>
      <c r="EJ47" s="745"/>
      <c r="EK47" s="746"/>
      <c r="EL47" s="747"/>
      <c r="EM47" s="748"/>
      <c r="EN47" s="749"/>
      <c r="EO47" s="747"/>
      <c r="EP47" s="748"/>
      <c r="EQ47" s="749"/>
      <c r="ER47" s="747"/>
      <c r="ES47" s="748"/>
      <c r="ET47" s="749"/>
      <c r="EU47" s="747"/>
      <c r="EV47" s="748"/>
      <c r="EW47" s="749"/>
      <c r="EX47" s="750"/>
      <c r="EZ47" s="752" t="s">
        <v>1160</v>
      </c>
      <c r="FA47" s="714" t="s">
        <v>1161</v>
      </c>
      <c r="FB47" s="722" t="s">
        <v>746</v>
      </c>
      <c r="FC47" s="753" t="s">
        <v>733</v>
      </c>
      <c r="FD47" s="754" t="s">
        <v>733</v>
      </c>
      <c r="FE47" s="755" t="s">
        <v>749</v>
      </c>
      <c r="FF47" s="756">
        <v>3</v>
      </c>
      <c r="FG47" s="757" t="s">
        <v>749</v>
      </c>
      <c r="FH47" s="756">
        <v>3</v>
      </c>
      <c r="FI47" s="758" t="s">
        <v>749</v>
      </c>
      <c r="FJ47" s="759">
        <v>3</v>
      </c>
      <c r="FK47" s="760" t="s">
        <v>749</v>
      </c>
      <c r="FL47" s="761">
        <v>100</v>
      </c>
      <c r="FM47" s="762">
        <v>16</v>
      </c>
      <c r="FN47" s="763">
        <v>16</v>
      </c>
      <c r="FO47" s="755" t="s">
        <v>733</v>
      </c>
      <c r="FP47" s="756">
        <v>0</v>
      </c>
      <c r="FQ47" s="757" t="s">
        <v>733</v>
      </c>
      <c r="FR47" s="756">
        <v>0</v>
      </c>
      <c r="FS47" s="758" t="s">
        <v>733</v>
      </c>
      <c r="FT47" s="759">
        <v>0</v>
      </c>
      <c r="FU47" s="760" t="s">
        <v>733</v>
      </c>
      <c r="FV47" s="761" t="s">
        <v>733</v>
      </c>
      <c r="FW47" s="762" t="s">
        <v>733</v>
      </c>
      <c r="FX47" s="763" t="s">
        <v>733</v>
      </c>
      <c r="FZ47" s="764" t="s">
        <v>750</v>
      </c>
      <c r="GA47" s="765" t="s">
        <v>745</v>
      </c>
      <c r="GB47" s="693"/>
      <c r="GD47" s="766"/>
      <c r="GE47" s="766"/>
    </row>
    <row r="48" spans="2:187" s="751" customFormat="1" ht="18.75" customHeight="1" x14ac:dyDescent="0.15">
      <c r="B48" s="704" t="s">
        <v>1167</v>
      </c>
      <c r="C48" s="705" t="s">
        <v>1168</v>
      </c>
      <c r="D48" s="706">
        <v>2023</v>
      </c>
      <c r="E48" s="707" t="s">
        <v>746</v>
      </c>
      <c r="F48" s="708">
        <v>1056404</v>
      </c>
      <c r="G48" s="709">
        <v>1056404</v>
      </c>
      <c r="H48" s="710">
        <v>45138</v>
      </c>
      <c r="I48" s="711" t="s">
        <v>1169</v>
      </c>
      <c r="J48" s="712" t="s">
        <v>1168</v>
      </c>
      <c r="K48" s="713" t="s">
        <v>1170</v>
      </c>
      <c r="L48" s="705" t="s">
        <v>1168</v>
      </c>
      <c r="M48" s="713" t="s">
        <v>1170</v>
      </c>
      <c r="N48" s="714" t="s">
        <v>1169</v>
      </c>
      <c r="O48" s="711" t="s">
        <v>78</v>
      </c>
      <c r="P48" s="714" t="s">
        <v>85</v>
      </c>
      <c r="Q48" s="715" t="s">
        <v>747</v>
      </c>
      <c r="R48" s="716"/>
      <c r="S48" s="716"/>
      <c r="T48" s="717"/>
      <c r="U48" s="718"/>
      <c r="V48" s="719">
        <v>4137.4427999999998</v>
      </c>
      <c r="W48" s="720">
        <v>10</v>
      </c>
      <c r="X48" s="720">
        <v>1</v>
      </c>
      <c r="Y48" s="721"/>
      <c r="Z48" s="706">
        <v>2023</v>
      </c>
      <c r="AA48" s="722">
        <v>2025</v>
      </c>
      <c r="AB48" s="723" t="s">
        <v>1171</v>
      </c>
      <c r="AC48" s="724"/>
      <c r="AD48" s="714"/>
      <c r="AE48" s="725"/>
      <c r="AF48" s="712"/>
      <c r="AG48" s="712"/>
      <c r="AH48" s="714"/>
      <c r="AI48" s="725" t="s">
        <v>734</v>
      </c>
      <c r="AJ48" s="714" t="s">
        <v>1172</v>
      </c>
      <c r="AK48" s="726">
        <v>2022</v>
      </c>
      <c r="AL48" s="720">
        <v>7518</v>
      </c>
      <c r="AM48" s="720">
        <v>7504</v>
      </c>
      <c r="AN48" s="727">
        <v>34.237467210725733</v>
      </c>
      <c r="AO48" s="728" t="s">
        <v>1173</v>
      </c>
      <c r="AP48" s="729">
        <v>2025</v>
      </c>
      <c r="AQ48" s="721">
        <v>7064</v>
      </c>
      <c r="AR48" s="730">
        <v>6.03</v>
      </c>
      <c r="AS48" s="721">
        <v>7054</v>
      </c>
      <c r="AT48" s="730">
        <v>5.99</v>
      </c>
      <c r="AU48" s="731">
        <v>32.19</v>
      </c>
      <c r="AV48" s="728" t="s">
        <v>1173</v>
      </c>
      <c r="AW48" s="732">
        <v>5.98</v>
      </c>
      <c r="AX48" s="733" t="s">
        <v>1174</v>
      </c>
      <c r="AY48" s="726"/>
      <c r="AZ48" s="720"/>
      <c r="BA48" s="720"/>
      <c r="BB48" s="727"/>
      <c r="BC48" s="734"/>
      <c r="BD48" s="729"/>
      <c r="BE48" s="721"/>
      <c r="BF48" s="730"/>
      <c r="BG48" s="721"/>
      <c r="BH48" s="730"/>
      <c r="BI48" s="731"/>
      <c r="BJ48" s="734"/>
      <c r="BK48" s="732"/>
      <c r="BL48" s="733"/>
      <c r="BM48" s="711"/>
      <c r="BN48" s="735"/>
      <c r="BO48" s="714"/>
      <c r="BP48" s="711"/>
      <c r="BQ48" s="735"/>
      <c r="BR48" s="714"/>
      <c r="BS48" s="711"/>
      <c r="BT48" s="735"/>
      <c r="BU48" s="714"/>
      <c r="BV48" s="711"/>
      <c r="BW48" s="735"/>
      <c r="BX48" s="714"/>
      <c r="BY48" s="711"/>
      <c r="BZ48" s="735"/>
      <c r="CA48" s="714"/>
      <c r="CB48" s="736"/>
      <c r="CC48" s="705" t="s">
        <v>736</v>
      </c>
      <c r="CD48" s="737"/>
      <c r="CE48" s="738" t="s">
        <v>736</v>
      </c>
      <c r="CF48" s="739"/>
      <c r="CG48" s="740"/>
      <c r="CH48" s="740"/>
      <c r="CI48" s="740"/>
      <c r="CJ48" s="740"/>
      <c r="CK48" s="741"/>
      <c r="CL48" s="738" t="s">
        <v>748</v>
      </c>
      <c r="CM48" s="714" t="s">
        <v>1175</v>
      </c>
      <c r="CN48" s="724" t="s">
        <v>736</v>
      </c>
      <c r="CO48" s="742"/>
      <c r="CP48" s="743">
        <v>0</v>
      </c>
      <c r="CQ48" s="744"/>
      <c r="CR48" s="743">
        <v>0</v>
      </c>
      <c r="CS48" s="744"/>
      <c r="CT48" s="743">
        <v>0</v>
      </c>
      <c r="CU48" s="744"/>
      <c r="CV48" s="743">
        <v>0</v>
      </c>
      <c r="CW48" s="745" t="s">
        <v>737</v>
      </c>
      <c r="CX48" s="746" t="s">
        <v>740</v>
      </c>
      <c r="CY48" s="747"/>
      <c r="CZ48" s="748" t="s">
        <v>739</v>
      </c>
      <c r="DA48" s="749" t="s">
        <v>740</v>
      </c>
      <c r="DB48" s="747"/>
      <c r="DC48" s="748" t="s">
        <v>739</v>
      </c>
      <c r="DD48" s="749" t="s">
        <v>740</v>
      </c>
      <c r="DE48" s="747"/>
      <c r="DF48" s="748" t="s">
        <v>742</v>
      </c>
      <c r="DG48" s="749" t="s">
        <v>742</v>
      </c>
      <c r="DH48" s="747"/>
      <c r="DI48" s="748" t="s">
        <v>739</v>
      </c>
      <c r="DJ48" s="749" t="s">
        <v>740</v>
      </c>
      <c r="DK48" s="747"/>
      <c r="DL48" s="748" t="s">
        <v>738</v>
      </c>
      <c r="DM48" s="749" t="s">
        <v>738</v>
      </c>
      <c r="DN48" s="747"/>
      <c r="DO48" s="748" t="s">
        <v>742</v>
      </c>
      <c r="DP48" s="749" t="s">
        <v>742</v>
      </c>
      <c r="DQ48" s="747"/>
      <c r="DR48" s="748" t="s">
        <v>738</v>
      </c>
      <c r="DS48" s="749" t="s">
        <v>738</v>
      </c>
      <c r="DT48" s="747"/>
      <c r="DU48" s="748" t="s">
        <v>739</v>
      </c>
      <c r="DV48" s="749" t="s">
        <v>740</v>
      </c>
      <c r="DW48" s="747"/>
      <c r="DX48" s="748" t="s">
        <v>741</v>
      </c>
      <c r="DY48" s="749" t="s">
        <v>741</v>
      </c>
      <c r="DZ48" s="747"/>
      <c r="EA48" s="748" t="s">
        <v>741</v>
      </c>
      <c r="EB48" s="749" t="s">
        <v>741</v>
      </c>
      <c r="EC48" s="747"/>
      <c r="ED48" s="748" t="s">
        <v>741</v>
      </c>
      <c r="EE48" s="749" t="s">
        <v>741</v>
      </c>
      <c r="EF48" s="747"/>
      <c r="EG48" s="748" t="s">
        <v>741</v>
      </c>
      <c r="EH48" s="749" t="s">
        <v>741</v>
      </c>
      <c r="EI48" s="747"/>
      <c r="EJ48" s="745"/>
      <c r="EK48" s="746"/>
      <c r="EL48" s="747"/>
      <c r="EM48" s="748"/>
      <c r="EN48" s="749"/>
      <c r="EO48" s="747"/>
      <c r="EP48" s="748"/>
      <c r="EQ48" s="749"/>
      <c r="ER48" s="747"/>
      <c r="ES48" s="748"/>
      <c r="ET48" s="749"/>
      <c r="EU48" s="747"/>
      <c r="EV48" s="748"/>
      <c r="EW48" s="749"/>
      <c r="EX48" s="750"/>
      <c r="EZ48" s="752" t="s">
        <v>1167</v>
      </c>
      <c r="FA48" s="714" t="s">
        <v>1168</v>
      </c>
      <c r="FB48" s="722" t="s">
        <v>746</v>
      </c>
      <c r="FC48" s="753" t="s">
        <v>733</v>
      </c>
      <c r="FD48" s="754" t="s">
        <v>733</v>
      </c>
      <c r="FE48" s="755" t="s">
        <v>749</v>
      </c>
      <c r="FF48" s="756">
        <v>6.03</v>
      </c>
      <c r="FG48" s="757" t="s">
        <v>749</v>
      </c>
      <c r="FH48" s="756">
        <v>5.99</v>
      </c>
      <c r="FI48" s="758" t="s">
        <v>749</v>
      </c>
      <c r="FJ48" s="759">
        <v>5.98</v>
      </c>
      <c r="FK48" s="760" t="s">
        <v>743</v>
      </c>
      <c r="FL48" s="761">
        <v>77.777777777777786</v>
      </c>
      <c r="FM48" s="762">
        <v>14</v>
      </c>
      <c r="FN48" s="763">
        <v>18</v>
      </c>
      <c r="FO48" s="755" t="s">
        <v>733</v>
      </c>
      <c r="FP48" s="756">
        <v>0</v>
      </c>
      <c r="FQ48" s="757" t="s">
        <v>733</v>
      </c>
      <c r="FR48" s="756">
        <v>0</v>
      </c>
      <c r="FS48" s="758" t="s">
        <v>733</v>
      </c>
      <c r="FT48" s="759">
        <v>0</v>
      </c>
      <c r="FU48" s="760" t="s">
        <v>733</v>
      </c>
      <c r="FV48" s="761" t="s">
        <v>733</v>
      </c>
      <c r="FW48" s="762" t="s">
        <v>733</v>
      </c>
      <c r="FX48" s="763" t="s">
        <v>733</v>
      </c>
      <c r="FZ48" s="764" t="s">
        <v>750</v>
      </c>
      <c r="GA48" s="765" t="s">
        <v>745</v>
      </c>
      <c r="GB48" s="693"/>
      <c r="GD48" s="766"/>
      <c r="GE48" s="766"/>
    </row>
    <row r="49" spans="2:187" s="751" customFormat="1" ht="18.75" customHeight="1" x14ac:dyDescent="0.15">
      <c r="B49" s="704" t="s">
        <v>1176</v>
      </c>
      <c r="C49" s="705" t="s">
        <v>1177</v>
      </c>
      <c r="D49" s="706">
        <v>2023</v>
      </c>
      <c r="E49" s="707" t="s">
        <v>746</v>
      </c>
      <c r="F49" s="708">
        <v>1039417</v>
      </c>
      <c r="G49" s="709">
        <v>1039417</v>
      </c>
      <c r="H49" s="710">
        <v>45133</v>
      </c>
      <c r="I49" s="711" t="s">
        <v>1178</v>
      </c>
      <c r="J49" s="712" t="s">
        <v>1177</v>
      </c>
      <c r="K49" s="713" t="s">
        <v>1179</v>
      </c>
      <c r="L49" s="705" t="s">
        <v>1177</v>
      </c>
      <c r="M49" s="713" t="s">
        <v>1179</v>
      </c>
      <c r="N49" s="714" t="s">
        <v>1178</v>
      </c>
      <c r="O49" s="711" t="s">
        <v>59</v>
      </c>
      <c r="P49" s="714" t="s">
        <v>62</v>
      </c>
      <c r="Q49" s="715" t="s">
        <v>747</v>
      </c>
      <c r="R49" s="716"/>
      <c r="S49" s="716"/>
      <c r="T49" s="717"/>
      <c r="U49" s="718"/>
      <c r="V49" s="719" t="s">
        <v>1317</v>
      </c>
      <c r="W49" s="720">
        <v>1</v>
      </c>
      <c r="X49" s="720">
        <v>1</v>
      </c>
      <c r="Y49" s="721"/>
      <c r="Z49" s="706">
        <v>2023</v>
      </c>
      <c r="AA49" s="722">
        <v>2025</v>
      </c>
      <c r="AB49" s="723" t="s">
        <v>1180</v>
      </c>
      <c r="AC49" s="724"/>
      <c r="AD49" s="714"/>
      <c r="AE49" s="725"/>
      <c r="AF49" s="712"/>
      <c r="AG49" s="712"/>
      <c r="AH49" s="714"/>
      <c r="AI49" s="725" t="s">
        <v>734</v>
      </c>
      <c r="AJ49" s="714" t="s">
        <v>1181</v>
      </c>
      <c r="AK49" s="726">
        <v>2022</v>
      </c>
      <c r="AL49" s="720">
        <v>9334</v>
      </c>
      <c r="AM49" s="720" t="s">
        <v>1317</v>
      </c>
      <c r="AN49" s="727"/>
      <c r="AO49" s="728"/>
      <c r="AP49" s="729">
        <v>2025</v>
      </c>
      <c r="AQ49" s="721">
        <v>9023</v>
      </c>
      <c r="AR49" s="730">
        <v>3.33</v>
      </c>
      <c r="AS49" s="721" t="s">
        <v>1317</v>
      </c>
      <c r="AT49" s="730"/>
      <c r="AU49" s="731"/>
      <c r="AV49" s="728"/>
      <c r="AW49" s="732"/>
      <c r="AX49" s="733" t="s">
        <v>1327</v>
      </c>
      <c r="AY49" s="726"/>
      <c r="AZ49" s="720"/>
      <c r="BA49" s="720"/>
      <c r="BB49" s="727"/>
      <c r="BC49" s="734"/>
      <c r="BD49" s="729"/>
      <c r="BE49" s="721"/>
      <c r="BF49" s="730"/>
      <c r="BG49" s="721"/>
      <c r="BH49" s="730"/>
      <c r="BI49" s="731"/>
      <c r="BJ49" s="734"/>
      <c r="BK49" s="732"/>
      <c r="BL49" s="733"/>
      <c r="BM49" s="711" t="s">
        <v>745</v>
      </c>
      <c r="BN49" s="735"/>
      <c r="BO49" s="714" t="s">
        <v>745</v>
      </c>
      <c r="BP49" s="711" t="s">
        <v>745</v>
      </c>
      <c r="BQ49" s="735"/>
      <c r="BR49" s="714" t="s">
        <v>745</v>
      </c>
      <c r="BS49" s="711" t="s">
        <v>745</v>
      </c>
      <c r="BT49" s="735"/>
      <c r="BU49" s="714" t="s">
        <v>745</v>
      </c>
      <c r="BV49" s="711" t="s">
        <v>745</v>
      </c>
      <c r="BW49" s="735"/>
      <c r="BX49" s="714" t="s">
        <v>745</v>
      </c>
      <c r="BY49" s="711" t="s">
        <v>745</v>
      </c>
      <c r="BZ49" s="735"/>
      <c r="CA49" s="714" t="s">
        <v>745</v>
      </c>
      <c r="CB49" s="736"/>
      <c r="CC49" s="705" t="s">
        <v>736</v>
      </c>
      <c r="CD49" s="737"/>
      <c r="CE49" s="738" t="s">
        <v>736</v>
      </c>
      <c r="CF49" s="739"/>
      <c r="CG49" s="740"/>
      <c r="CH49" s="740"/>
      <c r="CI49" s="740"/>
      <c r="CJ49" s="740"/>
      <c r="CK49" s="741"/>
      <c r="CL49" s="738" t="s">
        <v>736</v>
      </c>
      <c r="CM49" s="714"/>
      <c r="CN49" s="724" t="s">
        <v>736</v>
      </c>
      <c r="CO49" s="742"/>
      <c r="CP49" s="743">
        <v>0</v>
      </c>
      <c r="CQ49" s="744"/>
      <c r="CR49" s="743">
        <v>0</v>
      </c>
      <c r="CS49" s="744"/>
      <c r="CT49" s="743">
        <v>0</v>
      </c>
      <c r="CU49" s="744"/>
      <c r="CV49" s="743">
        <v>0</v>
      </c>
      <c r="CW49" s="745" t="s">
        <v>738</v>
      </c>
      <c r="CX49" s="746" t="s">
        <v>738</v>
      </c>
      <c r="CY49" s="747" t="s">
        <v>1182</v>
      </c>
      <c r="CZ49" s="748" t="s">
        <v>741</v>
      </c>
      <c r="DA49" s="749" t="s">
        <v>741</v>
      </c>
      <c r="DB49" s="747" t="s">
        <v>1183</v>
      </c>
      <c r="DC49" s="748" t="s">
        <v>739</v>
      </c>
      <c r="DD49" s="749" t="s">
        <v>740</v>
      </c>
      <c r="DE49" s="747" t="s">
        <v>1184</v>
      </c>
      <c r="DF49" s="748" t="s">
        <v>741</v>
      </c>
      <c r="DG49" s="749" t="s">
        <v>741</v>
      </c>
      <c r="DH49" s="747" t="s">
        <v>1183</v>
      </c>
      <c r="DI49" s="748" t="s">
        <v>741</v>
      </c>
      <c r="DJ49" s="749" t="s">
        <v>741</v>
      </c>
      <c r="DK49" s="747" t="s">
        <v>1183</v>
      </c>
      <c r="DL49" s="748" t="s">
        <v>741</v>
      </c>
      <c r="DM49" s="749" t="s">
        <v>741</v>
      </c>
      <c r="DN49" s="747" t="s">
        <v>1183</v>
      </c>
      <c r="DO49" s="748" t="s">
        <v>741</v>
      </c>
      <c r="DP49" s="749" t="s">
        <v>741</v>
      </c>
      <c r="DQ49" s="747" t="s">
        <v>1183</v>
      </c>
      <c r="DR49" s="748" t="s">
        <v>741</v>
      </c>
      <c r="DS49" s="749" t="s">
        <v>741</v>
      </c>
      <c r="DT49" s="747" t="s">
        <v>1183</v>
      </c>
      <c r="DU49" s="748" t="s">
        <v>741</v>
      </c>
      <c r="DV49" s="749" t="s">
        <v>741</v>
      </c>
      <c r="DW49" s="747" t="s">
        <v>1183</v>
      </c>
      <c r="DX49" s="748" t="s">
        <v>741</v>
      </c>
      <c r="DY49" s="749" t="s">
        <v>741</v>
      </c>
      <c r="DZ49" s="747" t="s">
        <v>1183</v>
      </c>
      <c r="EA49" s="748" t="s">
        <v>741</v>
      </c>
      <c r="EB49" s="749" t="s">
        <v>741</v>
      </c>
      <c r="EC49" s="747" t="s">
        <v>1183</v>
      </c>
      <c r="ED49" s="748" t="s">
        <v>741</v>
      </c>
      <c r="EE49" s="749" t="s">
        <v>741</v>
      </c>
      <c r="EF49" s="747" t="s">
        <v>1183</v>
      </c>
      <c r="EG49" s="748" t="s">
        <v>741</v>
      </c>
      <c r="EH49" s="749" t="s">
        <v>741</v>
      </c>
      <c r="EI49" s="747" t="s">
        <v>1183</v>
      </c>
      <c r="EJ49" s="745"/>
      <c r="EK49" s="746"/>
      <c r="EL49" s="747"/>
      <c r="EM49" s="748"/>
      <c r="EN49" s="749"/>
      <c r="EO49" s="747"/>
      <c r="EP49" s="748"/>
      <c r="EQ49" s="749"/>
      <c r="ER49" s="747"/>
      <c r="ES49" s="748"/>
      <c r="ET49" s="749"/>
      <c r="EU49" s="747"/>
      <c r="EV49" s="748"/>
      <c r="EW49" s="749"/>
      <c r="EX49" s="750"/>
      <c r="EZ49" s="752" t="s">
        <v>1176</v>
      </c>
      <c r="FA49" s="714" t="s">
        <v>1177</v>
      </c>
      <c r="FB49" s="722" t="s">
        <v>746</v>
      </c>
      <c r="FC49" s="753" t="e">
        <v>#N/A</v>
      </c>
      <c r="FD49" s="754" t="e">
        <v>#N/A</v>
      </c>
      <c r="FE49" s="755" t="s">
        <v>749</v>
      </c>
      <c r="FF49" s="756">
        <v>3.33</v>
      </c>
      <c r="FG49" s="757" t="s">
        <v>749</v>
      </c>
      <c r="FH49" s="756">
        <v>3.32</v>
      </c>
      <c r="FI49" s="758" t="s">
        <v>743</v>
      </c>
      <c r="FJ49" s="759">
        <v>0</v>
      </c>
      <c r="FK49" s="760" t="s">
        <v>749</v>
      </c>
      <c r="FL49" s="761">
        <v>100</v>
      </c>
      <c r="FM49" s="762">
        <v>4</v>
      </c>
      <c r="FN49" s="763">
        <v>4</v>
      </c>
      <c r="FO49" s="755" t="s">
        <v>733</v>
      </c>
      <c r="FP49" s="756">
        <v>0</v>
      </c>
      <c r="FQ49" s="757" t="s">
        <v>733</v>
      </c>
      <c r="FR49" s="756">
        <v>0</v>
      </c>
      <c r="FS49" s="758" t="s">
        <v>733</v>
      </c>
      <c r="FT49" s="759">
        <v>0</v>
      </c>
      <c r="FU49" s="760" t="s">
        <v>733</v>
      </c>
      <c r="FV49" s="761" t="s">
        <v>733</v>
      </c>
      <c r="FW49" s="762" t="s">
        <v>733</v>
      </c>
      <c r="FX49" s="763" t="s">
        <v>733</v>
      </c>
      <c r="FZ49" s="764" t="s">
        <v>750</v>
      </c>
      <c r="GA49" s="765" t="s">
        <v>745</v>
      </c>
      <c r="GB49" s="693"/>
      <c r="GD49" s="766"/>
      <c r="GE49" s="766"/>
    </row>
    <row r="50" spans="2:187" s="751" customFormat="1" ht="18.75" customHeight="1" x14ac:dyDescent="0.15">
      <c r="B50" s="704" t="s">
        <v>1185</v>
      </c>
      <c r="C50" s="705" t="s">
        <v>1186</v>
      </c>
      <c r="D50" s="706">
        <v>2023</v>
      </c>
      <c r="E50" s="707" t="s">
        <v>746</v>
      </c>
      <c r="F50" s="708">
        <v>1069418</v>
      </c>
      <c r="G50" s="709">
        <v>1069418</v>
      </c>
      <c r="H50" s="710">
        <v>45118</v>
      </c>
      <c r="I50" s="711" t="s">
        <v>1187</v>
      </c>
      <c r="J50" s="712" t="s">
        <v>1186</v>
      </c>
      <c r="K50" s="713" t="s">
        <v>1188</v>
      </c>
      <c r="L50" s="705" t="s">
        <v>1186</v>
      </c>
      <c r="M50" s="713" t="s">
        <v>1189</v>
      </c>
      <c r="N50" s="714" t="s">
        <v>1187</v>
      </c>
      <c r="O50" s="711" t="s">
        <v>100</v>
      </c>
      <c r="P50" s="714" t="s">
        <v>102</v>
      </c>
      <c r="Q50" s="715" t="s">
        <v>747</v>
      </c>
      <c r="R50" s="716"/>
      <c r="S50" s="716"/>
      <c r="T50" s="717"/>
      <c r="U50" s="718"/>
      <c r="V50" s="719">
        <v>7689</v>
      </c>
      <c r="W50" s="720">
        <v>4</v>
      </c>
      <c r="X50" s="720">
        <v>2</v>
      </c>
      <c r="Y50" s="721"/>
      <c r="Z50" s="706">
        <v>2023</v>
      </c>
      <c r="AA50" s="722">
        <v>2025</v>
      </c>
      <c r="AB50" s="723" t="s">
        <v>1190</v>
      </c>
      <c r="AC50" s="724"/>
      <c r="AD50" s="714"/>
      <c r="AE50" s="725" t="s">
        <v>734</v>
      </c>
      <c r="AF50" s="712" t="s">
        <v>1191</v>
      </c>
      <c r="AG50" s="712" t="s">
        <v>1187</v>
      </c>
      <c r="AH50" s="714" t="s">
        <v>1192</v>
      </c>
      <c r="AI50" s="725"/>
      <c r="AJ50" s="714"/>
      <c r="AK50" s="726">
        <v>2022</v>
      </c>
      <c r="AL50" s="720">
        <v>13046</v>
      </c>
      <c r="AM50" s="720">
        <v>13498</v>
      </c>
      <c r="AN50" s="727">
        <v>85.787182555860952</v>
      </c>
      <c r="AO50" s="728" t="s">
        <v>754</v>
      </c>
      <c r="AP50" s="729">
        <v>2025</v>
      </c>
      <c r="AQ50" s="721">
        <v>14000</v>
      </c>
      <c r="AR50" s="730">
        <v>-7.32</v>
      </c>
      <c r="AS50" s="721">
        <v>13100</v>
      </c>
      <c r="AT50" s="730">
        <v>2.94</v>
      </c>
      <c r="AU50" s="731">
        <v>80</v>
      </c>
      <c r="AV50" s="728" t="s">
        <v>754</v>
      </c>
      <c r="AW50" s="732">
        <v>6.74</v>
      </c>
      <c r="AX50" s="733" t="s">
        <v>1193</v>
      </c>
      <c r="AY50" s="726"/>
      <c r="AZ50" s="720"/>
      <c r="BA50" s="720"/>
      <c r="BB50" s="727"/>
      <c r="BC50" s="734"/>
      <c r="BD50" s="729"/>
      <c r="BE50" s="721"/>
      <c r="BF50" s="730"/>
      <c r="BG50" s="721"/>
      <c r="BH50" s="730"/>
      <c r="BI50" s="731"/>
      <c r="BJ50" s="734"/>
      <c r="BK50" s="732"/>
      <c r="BL50" s="733"/>
      <c r="BM50" s="711"/>
      <c r="BN50" s="735"/>
      <c r="BO50" s="714"/>
      <c r="BP50" s="711"/>
      <c r="BQ50" s="735"/>
      <c r="BR50" s="714"/>
      <c r="BS50" s="711"/>
      <c r="BT50" s="735"/>
      <c r="BU50" s="714"/>
      <c r="BV50" s="711"/>
      <c r="BW50" s="735"/>
      <c r="BX50" s="714"/>
      <c r="BY50" s="711"/>
      <c r="BZ50" s="735"/>
      <c r="CA50" s="714"/>
      <c r="CB50" s="736"/>
      <c r="CC50" s="705" t="s">
        <v>748</v>
      </c>
      <c r="CD50" s="737" t="s">
        <v>1194</v>
      </c>
      <c r="CE50" s="738" t="s">
        <v>748</v>
      </c>
      <c r="CF50" s="739" t="s">
        <v>757</v>
      </c>
      <c r="CG50" s="740" t="s">
        <v>1195</v>
      </c>
      <c r="CH50" s="740" t="s">
        <v>757</v>
      </c>
      <c r="CI50" s="740" t="s">
        <v>1196</v>
      </c>
      <c r="CJ50" s="740"/>
      <c r="CK50" s="741"/>
      <c r="CL50" s="738" t="s">
        <v>748</v>
      </c>
      <c r="CM50" s="714" t="s">
        <v>1197</v>
      </c>
      <c r="CN50" s="724" t="s">
        <v>736</v>
      </c>
      <c r="CO50" s="742"/>
      <c r="CP50" s="743">
        <v>0</v>
      </c>
      <c r="CQ50" s="744"/>
      <c r="CR50" s="743">
        <v>0</v>
      </c>
      <c r="CS50" s="744"/>
      <c r="CT50" s="743">
        <v>0</v>
      </c>
      <c r="CU50" s="744"/>
      <c r="CV50" s="743">
        <v>0</v>
      </c>
      <c r="CW50" s="745" t="s">
        <v>737</v>
      </c>
      <c r="CX50" s="746" t="s">
        <v>740</v>
      </c>
      <c r="CY50" s="747" t="s">
        <v>1198</v>
      </c>
      <c r="CZ50" s="748" t="s">
        <v>739</v>
      </c>
      <c r="DA50" s="749" t="s">
        <v>740</v>
      </c>
      <c r="DB50" s="747"/>
      <c r="DC50" s="748" t="s">
        <v>739</v>
      </c>
      <c r="DD50" s="749" t="s">
        <v>740</v>
      </c>
      <c r="DE50" s="747"/>
      <c r="DF50" s="748" t="s">
        <v>739</v>
      </c>
      <c r="DG50" s="749" t="s">
        <v>740</v>
      </c>
      <c r="DH50" s="747"/>
      <c r="DI50" s="748" t="s">
        <v>739</v>
      </c>
      <c r="DJ50" s="749" t="s">
        <v>740</v>
      </c>
      <c r="DK50" s="747"/>
      <c r="DL50" s="748" t="s">
        <v>739</v>
      </c>
      <c r="DM50" s="749" t="s">
        <v>740</v>
      </c>
      <c r="DN50" s="747"/>
      <c r="DO50" s="748" t="s">
        <v>741</v>
      </c>
      <c r="DP50" s="749" t="s">
        <v>741</v>
      </c>
      <c r="DQ50" s="747"/>
      <c r="DR50" s="748" t="s">
        <v>742</v>
      </c>
      <c r="DS50" s="749" t="s">
        <v>742</v>
      </c>
      <c r="DT50" s="747"/>
      <c r="DU50" s="748" t="s">
        <v>739</v>
      </c>
      <c r="DV50" s="749" t="s">
        <v>740</v>
      </c>
      <c r="DW50" s="747"/>
      <c r="DX50" s="748" t="s">
        <v>741</v>
      </c>
      <c r="DY50" s="749" t="s">
        <v>741</v>
      </c>
      <c r="DZ50" s="747"/>
      <c r="EA50" s="748" t="s">
        <v>742</v>
      </c>
      <c r="EB50" s="749" t="s">
        <v>742</v>
      </c>
      <c r="EC50" s="747"/>
      <c r="ED50" s="748" t="s">
        <v>742</v>
      </c>
      <c r="EE50" s="749" t="s">
        <v>742</v>
      </c>
      <c r="EF50" s="747"/>
      <c r="EG50" s="748" t="s">
        <v>742</v>
      </c>
      <c r="EH50" s="749" t="s">
        <v>742</v>
      </c>
      <c r="EI50" s="747"/>
      <c r="EJ50" s="745"/>
      <c r="EK50" s="746"/>
      <c r="EL50" s="747"/>
      <c r="EM50" s="748"/>
      <c r="EN50" s="749"/>
      <c r="EO50" s="747"/>
      <c r="EP50" s="748"/>
      <c r="EQ50" s="749"/>
      <c r="ER50" s="747"/>
      <c r="ES50" s="748"/>
      <c r="ET50" s="749"/>
      <c r="EU50" s="747"/>
      <c r="EV50" s="748"/>
      <c r="EW50" s="749"/>
      <c r="EX50" s="750"/>
      <c r="EZ50" s="752" t="s">
        <v>1185</v>
      </c>
      <c r="FA50" s="714" t="s">
        <v>1186</v>
      </c>
      <c r="FB50" s="722" t="s">
        <v>746</v>
      </c>
      <c r="FC50" s="753" t="e">
        <v>#N/A</v>
      </c>
      <c r="FD50" s="754" t="e">
        <v>#N/A</v>
      </c>
      <c r="FE50" s="755" t="s">
        <v>743</v>
      </c>
      <c r="FF50" s="756">
        <v>-7.32</v>
      </c>
      <c r="FG50" s="757" t="s">
        <v>749</v>
      </c>
      <c r="FH50" s="756">
        <v>2.94</v>
      </c>
      <c r="FI50" s="758" t="s">
        <v>749</v>
      </c>
      <c r="FJ50" s="759">
        <v>6.74</v>
      </c>
      <c r="FK50" s="760" t="s">
        <v>743</v>
      </c>
      <c r="FL50" s="761">
        <v>63.636363636363633</v>
      </c>
      <c r="FM50" s="762">
        <v>14</v>
      </c>
      <c r="FN50" s="763">
        <v>22</v>
      </c>
      <c r="FO50" s="755" t="s">
        <v>733</v>
      </c>
      <c r="FP50" s="756">
        <v>0</v>
      </c>
      <c r="FQ50" s="757" t="s">
        <v>733</v>
      </c>
      <c r="FR50" s="756">
        <v>0</v>
      </c>
      <c r="FS50" s="758" t="s">
        <v>733</v>
      </c>
      <c r="FT50" s="759">
        <v>0</v>
      </c>
      <c r="FU50" s="760" t="s">
        <v>733</v>
      </c>
      <c r="FV50" s="761" t="s">
        <v>733</v>
      </c>
      <c r="FW50" s="762" t="s">
        <v>733</v>
      </c>
      <c r="FX50" s="763" t="s">
        <v>733</v>
      </c>
      <c r="FZ50" s="764" t="s">
        <v>744</v>
      </c>
      <c r="GA50" s="765" t="s">
        <v>745</v>
      </c>
      <c r="GB50" s="693"/>
      <c r="GD50" s="766"/>
      <c r="GE50" s="766"/>
    </row>
    <row r="51" spans="2:187" s="751" customFormat="1" ht="18.75" customHeight="1" x14ac:dyDescent="0.15">
      <c r="B51" s="704" t="s">
        <v>1199</v>
      </c>
      <c r="C51" s="705" t="s">
        <v>1200</v>
      </c>
      <c r="D51" s="706">
        <v>2023</v>
      </c>
      <c r="E51" s="707" t="s">
        <v>746</v>
      </c>
      <c r="F51" s="708">
        <v>1028419</v>
      </c>
      <c r="G51" s="709">
        <v>1028419</v>
      </c>
      <c r="H51" s="710">
        <v>45274</v>
      </c>
      <c r="I51" s="711" t="s">
        <v>1201</v>
      </c>
      <c r="J51" s="712" t="s">
        <v>1200</v>
      </c>
      <c r="K51" s="713" t="s">
        <v>1202</v>
      </c>
      <c r="L51" s="705" t="s">
        <v>1200</v>
      </c>
      <c r="M51" s="713" t="s">
        <v>1203</v>
      </c>
      <c r="N51" s="714" t="s">
        <v>1204</v>
      </c>
      <c r="O51" s="711" t="s">
        <v>25</v>
      </c>
      <c r="P51" s="714" t="s">
        <v>45</v>
      </c>
      <c r="Q51" s="715" t="s">
        <v>747</v>
      </c>
      <c r="R51" s="716"/>
      <c r="S51" s="716"/>
      <c r="T51" s="717"/>
      <c r="U51" s="718"/>
      <c r="V51" s="719">
        <v>3356</v>
      </c>
      <c r="W51" s="720">
        <v>4</v>
      </c>
      <c r="X51" s="720">
        <v>3</v>
      </c>
      <c r="Y51" s="721"/>
      <c r="Z51" s="706">
        <v>2023</v>
      </c>
      <c r="AA51" s="722">
        <v>2025</v>
      </c>
      <c r="AB51" s="723" t="s">
        <v>1205</v>
      </c>
      <c r="AC51" s="724" t="s">
        <v>734</v>
      </c>
      <c r="AD51" s="714" t="s">
        <v>1206</v>
      </c>
      <c r="AE51" s="725"/>
      <c r="AF51" s="712"/>
      <c r="AG51" s="712"/>
      <c r="AH51" s="714"/>
      <c r="AI51" s="725"/>
      <c r="AJ51" s="714"/>
      <c r="AK51" s="726">
        <v>2022</v>
      </c>
      <c r="AL51" s="720">
        <v>6076</v>
      </c>
      <c r="AM51" s="720">
        <v>6063</v>
      </c>
      <c r="AN51" s="727"/>
      <c r="AO51" s="728"/>
      <c r="AP51" s="729">
        <v>2025</v>
      </c>
      <c r="AQ51" s="721">
        <v>6000</v>
      </c>
      <c r="AR51" s="730">
        <v>1.25</v>
      </c>
      <c r="AS51" s="721">
        <v>6000</v>
      </c>
      <c r="AT51" s="730">
        <v>1.03</v>
      </c>
      <c r="AU51" s="731"/>
      <c r="AV51" s="728"/>
      <c r="AW51" s="732"/>
      <c r="AX51" s="733" t="s">
        <v>1207</v>
      </c>
      <c r="AY51" s="726"/>
      <c r="AZ51" s="720"/>
      <c r="BA51" s="720"/>
      <c r="BB51" s="727"/>
      <c r="BC51" s="734"/>
      <c r="BD51" s="729"/>
      <c r="BE51" s="721"/>
      <c r="BF51" s="730"/>
      <c r="BG51" s="721"/>
      <c r="BH51" s="730"/>
      <c r="BI51" s="731"/>
      <c r="BJ51" s="734"/>
      <c r="BK51" s="732"/>
      <c r="BL51" s="733"/>
      <c r="BM51" s="711"/>
      <c r="BN51" s="735"/>
      <c r="BO51" s="714"/>
      <c r="BP51" s="711"/>
      <c r="BQ51" s="735"/>
      <c r="BR51" s="714"/>
      <c r="BS51" s="711"/>
      <c r="BT51" s="735"/>
      <c r="BU51" s="714"/>
      <c r="BV51" s="711"/>
      <c r="BW51" s="735"/>
      <c r="BX51" s="714"/>
      <c r="BY51" s="711"/>
      <c r="BZ51" s="735"/>
      <c r="CA51" s="714"/>
      <c r="CB51" s="736"/>
      <c r="CC51" s="705" t="s">
        <v>736</v>
      </c>
      <c r="CD51" s="737"/>
      <c r="CE51" s="738" t="s">
        <v>736</v>
      </c>
      <c r="CF51" s="739"/>
      <c r="CG51" s="740"/>
      <c r="CH51" s="740"/>
      <c r="CI51" s="740"/>
      <c r="CJ51" s="740"/>
      <c r="CK51" s="741"/>
      <c r="CL51" s="738" t="s">
        <v>736</v>
      </c>
      <c r="CM51" s="714"/>
      <c r="CN51" s="724" t="s">
        <v>736</v>
      </c>
      <c r="CO51" s="742"/>
      <c r="CP51" s="743">
        <v>0</v>
      </c>
      <c r="CQ51" s="744"/>
      <c r="CR51" s="743">
        <v>0</v>
      </c>
      <c r="CS51" s="744"/>
      <c r="CT51" s="743">
        <v>0</v>
      </c>
      <c r="CU51" s="744"/>
      <c r="CV51" s="743">
        <v>0</v>
      </c>
      <c r="CW51" s="745" t="s">
        <v>738</v>
      </c>
      <c r="CX51" s="746" t="s">
        <v>738</v>
      </c>
      <c r="CY51" s="747"/>
      <c r="CZ51" s="748" t="s">
        <v>738</v>
      </c>
      <c r="DA51" s="749" t="s">
        <v>738</v>
      </c>
      <c r="DB51" s="747"/>
      <c r="DC51" s="748" t="s">
        <v>738</v>
      </c>
      <c r="DD51" s="749" t="s">
        <v>738</v>
      </c>
      <c r="DE51" s="747"/>
      <c r="DF51" s="748" t="s">
        <v>738</v>
      </c>
      <c r="DG51" s="749" t="s">
        <v>738</v>
      </c>
      <c r="DH51" s="747"/>
      <c r="DI51" s="748" t="s">
        <v>739</v>
      </c>
      <c r="DJ51" s="749" t="s">
        <v>740</v>
      </c>
      <c r="DK51" s="747"/>
      <c r="DL51" s="748" t="s">
        <v>738</v>
      </c>
      <c r="DM51" s="749" t="s">
        <v>738</v>
      </c>
      <c r="DN51" s="747"/>
      <c r="DO51" s="748" t="s">
        <v>738</v>
      </c>
      <c r="DP51" s="749" t="s">
        <v>738</v>
      </c>
      <c r="DQ51" s="747"/>
      <c r="DR51" s="748" t="s">
        <v>738</v>
      </c>
      <c r="DS51" s="749" t="s">
        <v>738</v>
      </c>
      <c r="DT51" s="747"/>
      <c r="DU51" s="748" t="s">
        <v>739</v>
      </c>
      <c r="DV51" s="749" t="s">
        <v>740</v>
      </c>
      <c r="DW51" s="747"/>
      <c r="DX51" s="748" t="s">
        <v>741</v>
      </c>
      <c r="DY51" s="749" t="s">
        <v>741</v>
      </c>
      <c r="DZ51" s="747"/>
      <c r="EA51" s="748" t="s">
        <v>741</v>
      </c>
      <c r="EB51" s="749" t="s">
        <v>741</v>
      </c>
      <c r="EC51" s="747"/>
      <c r="ED51" s="748" t="s">
        <v>741</v>
      </c>
      <c r="EE51" s="749" t="s">
        <v>741</v>
      </c>
      <c r="EF51" s="747"/>
      <c r="EG51" s="748" t="s">
        <v>739</v>
      </c>
      <c r="EH51" s="749" t="s">
        <v>740</v>
      </c>
      <c r="EI51" s="747"/>
      <c r="EJ51" s="745"/>
      <c r="EK51" s="746"/>
      <c r="EL51" s="747"/>
      <c r="EM51" s="748"/>
      <c r="EN51" s="749"/>
      <c r="EO51" s="747"/>
      <c r="EP51" s="748"/>
      <c r="EQ51" s="749"/>
      <c r="ER51" s="747"/>
      <c r="ES51" s="748"/>
      <c r="ET51" s="749"/>
      <c r="EU51" s="747"/>
      <c r="EV51" s="748"/>
      <c r="EW51" s="749"/>
      <c r="EX51" s="750"/>
      <c r="EZ51" s="752" t="s">
        <v>1199</v>
      </c>
      <c r="FA51" s="714" t="s">
        <v>1200</v>
      </c>
      <c r="FB51" s="722" t="s">
        <v>746</v>
      </c>
      <c r="FC51" s="753" t="e">
        <v>#N/A</v>
      </c>
      <c r="FD51" s="754" t="e">
        <v>#N/A</v>
      </c>
      <c r="FE51" s="755" t="s">
        <v>749</v>
      </c>
      <c r="FF51" s="756">
        <v>1.25</v>
      </c>
      <c r="FG51" s="757" t="s">
        <v>749</v>
      </c>
      <c r="FH51" s="756">
        <v>1.03</v>
      </c>
      <c r="FI51" s="758" t="s">
        <v>743</v>
      </c>
      <c r="FJ51" s="759">
        <v>0</v>
      </c>
      <c r="FK51" s="760" t="s">
        <v>749</v>
      </c>
      <c r="FL51" s="761">
        <v>100</v>
      </c>
      <c r="FM51" s="762">
        <v>20</v>
      </c>
      <c r="FN51" s="763">
        <v>20</v>
      </c>
      <c r="FO51" s="755" t="s">
        <v>733</v>
      </c>
      <c r="FP51" s="756">
        <v>0</v>
      </c>
      <c r="FQ51" s="757" t="s">
        <v>733</v>
      </c>
      <c r="FR51" s="756">
        <v>0</v>
      </c>
      <c r="FS51" s="758" t="s">
        <v>733</v>
      </c>
      <c r="FT51" s="759">
        <v>0</v>
      </c>
      <c r="FU51" s="760" t="s">
        <v>733</v>
      </c>
      <c r="FV51" s="761" t="s">
        <v>733</v>
      </c>
      <c r="FW51" s="762" t="s">
        <v>733</v>
      </c>
      <c r="FX51" s="763" t="s">
        <v>733</v>
      </c>
      <c r="FZ51" s="764" t="s">
        <v>750</v>
      </c>
      <c r="GA51" s="765" t="s">
        <v>745</v>
      </c>
      <c r="GB51" s="693"/>
      <c r="GD51" s="766"/>
      <c r="GE51" s="766"/>
    </row>
    <row r="52" spans="2:187" s="751" customFormat="1" ht="18.75" customHeight="1" x14ac:dyDescent="0.15">
      <c r="B52" s="704" t="s">
        <v>1208</v>
      </c>
      <c r="C52" s="705" t="s">
        <v>1209</v>
      </c>
      <c r="D52" s="706">
        <v>2023</v>
      </c>
      <c r="E52" s="707" t="s">
        <v>746</v>
      </c>
      <c r="F52" s="708">
        <v>1016420</v>
      </c>
      <c r="G52" s="709">
        <v>1016420</v>
      </c>
      <c r="H52" s="710">
        <v>45132</v>
      </c>
      <c r="I52" s="711" t="s">
        <v>1210</v>
      </c>
      <c r="J52" s="712" t="s">
        <v>1209</v>
      </c>
      <c r="K52" s="713" t="s">
        <v>1211</v>
      </c>
      <c r="L52" s="705" t="s">
        <v>1209</v>
      </c>
      <c r="M52" s="713" t="s">
        <v>1211</v>
      </c>
      <c r="N52" s="714" t="s">
        <v>1210</v>
      </c>
      <c r="O52" s="711" t="s">
        <v>25</v>
      </c>
      <c r="P52" s="714" t="s">
        <v>33</v>
      </c>
      <c r="Q52" s="715" t="s">
        <v>747</v>
      </c>
      <c r="R52" s="716"/>
      <c r="S52" s="716"/>
      <c r="T52" s="717"/>
      <c r="U52" s="718"/>
      <c r="V52" s="719">
        <v>5162</v>
      </c>
      <c r="W52" s="720">
        <v>2</v>
      </c>
      <c r="X52" s="720">
        <v>1</v>
      </c>
      <c r="Y52" s="721"/>
      <c r="Z52" s="706">
        <v>2023</v>
      </c>
      <c r="AA52" s="722">
        <v>2025</v>
      </c>
      <c r="AB52" s="723" t="s">
        <v>1212</v>
      </c>
      <c r="AC52" s="724" t="s">
        <v>734</v>
      </c>
      <c r="AD52" s="714" t="s">
        <v>1213</v>
      </c>
      <c r="AE52" s="725"/>
      <c r="AF52" s="712"/>
      <c r="AG52" s="712"/>
      <c r="AH52" s="714"/>
      <c r="AI52" s="725"/>
      <c r="AJ52" s="714"/>
      <c r="AK52" s="726">
        <v>2022</v>
      </c>
      <c r="AL52" s="720">
        <v>8639</v>
      </c>
      <c r="AM52" s="720">
        <v>4858</v>
      </c>
      <c r="AN52" s="727">
        <v>0.28910864581764639</v>
      </c>
      <c r="AO52" s="728" t="s">
        <v>1214</v>
      </c>
      <c r="AP52" s="729">
        <v>2025</v>
      </c>
      <c r="AQ52" s="721">
        <v>23372</v>
      </c>
      <c r="AR52" s="730">
        <v>-170.55</v>
      </c>
      <c r="AS52" s="721">
        <v>2365</v>
      </c>
      <c r="AT52" s="730">
        <v>51.31</v>
      </c>
      <c r="AU52" s="731">
        <v>0.28050000000000003</v>
      </c>
      <c r="AV52" s="728" t="s">
        <v>1214</v>
      </c>
      <c r="AW52" s="732">
        <v>2.97</v>
      </c>
      <c r="AX52" s="733" t="s">
        <v>1215</v>
      </c>
      <c r="AY52" s="726"/>
      <c r="AZ52" s="720"/>
      <c r="BA52" s="720"/>
      <c r="BB52" s="727"/>
      <c r="BC52" s="734"/>
      <c r="BD52" s="729"/>
      <c r="BE52" s="721"/>
      <c r="BF52" s="730"/>
      <c r="BG52" s="721"/>
      <c r="BH52" s="730"/>
      <c r="BI52" s="731"/>
      <c r="BJ52" s="734"/>
      <c r="BK52" s="732"/>
      <c r="BL52" s="733"/>
      <c r="BM52" s="711"/>
      <c r="BN52" s="735"/>
      <c r="BO52" s="714"/>
      <c r="BP52" s="711"/>
      <c r="BQ52" s="735"/>
      <c r="BR52" s="714"/>
      <c r="BS52" s="711"/>
      <c r="BT52" s="735"/>
      <c r="BU52" s="714"/>
      <c r="BV52" s="711"/>
      <c r="BW52" s="735"/>
      <c r="BX52" s="714"/>
      <c r="BY52" s="711"/>
      <c r="BZ52" s="735"/>
      <c r="CA52" s="714"/>
      <c r="CB52" s="736"/>
      <c r="CC52" s="705" t="s">
        <v>736</v>
      </c>
      <c r="CD52" s="737"/>
      <c r="CE52" s="738" t="s">
        <v>736</v>
      </c>
      <c r="CF52" s="739"/>
      <c r="CG52" s="740"/>
      <c r="CH52" s="740"/>
      <c r="CI52" s="740"/>
      <c r="CJ52" s="740"/>
      <c r="CK52" s="741"/>
      <c r="CL52" s="738" t="s">
        <v>736</v>
      </c>
      <c r="CM52" s="714"/>
      <c r="CN52" s="724" t="s">
        <v>736</v>
      </c>
      <c r="CO52" s="742"/>
      <c r="CP52" s="743">
        <v>0</v>
      </c>
      <c r="CQ52" s="744"/>
      <c r="CR52" s="743">
        <v>0</v>
      </c>
      <c r="CS52" s="744"/>
      <c r="CT52" s="743">
        <v>0</v>
      </c>
      <c r="CU52" s="744"/>
      <c r="CV52" s="743">
        <v>0</v>
      </c>
      <c r="CW52" s="745" t="s">
        <v>737</v>
      </c>
      <c r="CX52" s="746" t="s">
        <v>740</v>
      </c>
      <c r="CY52" s="747"/>
      <c r="CZ52" s="748" t="s">
        <v>738</v>
      </c>
      <c r="DA52" s="749" t="s">
        <v>738</v>
      </c>
      <c r="DB52" s="747"/>
      <c r="DC52" s="748" t="s">
        <v>738</v>
      </c>
      <c r="DD52" s="749" t="s">
        <v>738</v>
      </c>
      <c r="DE52" s="747"/>
      <c r="DF52" s="748" t="s">
        <v>738</v>
      </c>
      <c r="DG52" s="749" t="s">
        <v>738</v>
      </c>
      <c r="DH52" s="747" t="s">
        <v>1216</v>
      </c>
      <c r="DI52" s="748" t="s">
        <v>738</v>
      </c>
      <c r="DJ52" s="749" t="s">
        <v>738</v>
      </c>
      <c r="DK52" s="747"/>
      <c r="DL52" s="748" t="s">
        <v>738</v>
      </c>
      <c r="DM52" s="749" t="s">
        <v>738</v>
      </c>
      <c r="DN52" s="747"/>
      <c r="DO52" s="748" t="s">
        <v>738</v>
      </c>
      <c r="DP52" s="749" t="s">
        <v>738</v>
      </c>
      <c r="DQ52" s="747" t="s">
        <v>1216</v>
      </c>
      <c r="DR52" s="748" t="s">
        <v>738</v>
      </c>
      <c r="DS52" s="749" t="s">
        <v>738</v>
      </c>
      <c r="DT52" s="747"/>
      <c r="DU52" s="748" t="s">
        <v>738</v>
      </c>
      <c r="DV52" s="749" t="s">
        <v>738</v>
      </c>
      <c r="DW52" s="747"/>
      <c r="DX52" s="748" t="s">
        <v>738</v>
      </c>
      <c r="DY52" s="749" t="s">
        <v>738</v>
      </c>
      <c r="DZ52" s="747" t="s">
        <v>1216</v>
      </c>
      <c r="EA52" s="748" t="s">
        <v>738</v>
      </c>
      <c r="EB52" s="749" t="s">
        <v>738</v>
      </c>
      <c r="EC52" s="747"/>
      <c r="ED52" s="748" t="s">
        <v>738</v>
      </c>
      <c r="EE52" s="749" t="s">
        <v>738</v>
      </c>
      <c r="EF52" s="747" t="s">
        <v>1216</v>
      </c>
      <c r="EG52" s="748" t="s">
        <v>738</v>
      </c>
      <c r="EH52" s="749" t="s">
        <v>738</v>
      </c>
      <c r="EI52" s="747"/>
      <c r="EJ52" s="745"/>
      <c r="EK52" s="746"/>
      <c r="EL52" s="747"/>
      <c r="EM52" s="748"/>
      <c r="EN52" s="749"/>
      <c r="EO52" s="747"/>
      <c r="EP52" s="748"/>
      <c r="EQ52" s="749"/>
      <c r="ER52" s="747"/>
      <c r="ES52" s="748"/>
      <c r="ET52" s="749"/>
      <c r="EU52" s="747"/>
      <c r="EV52" s="748"/>
      <c r="EW52" s="749"/>
      <c r="EX52" s="750"/>
      <c r="EZ52" s="752" t="s">
        <v>1208</v>
      </c>
      <c r="FA52" s="714" t="s">
        <v>1209</v>
      </c>
      <c r="FB52" s="722" t="s">
        <v>746</v>
      </c>
      <c r="FC52" s="753" t="e">
        <v>#N/A</v>
      </c>
      <c r="FD52" s="754" t="e">
        <v>#N/A</v>
      </c>
      <c r="FE52" s="755" t="s">
        <v>743</v>
      </c>
      <c r="FF52" s="756">
        <v>-170.55</v>
      </c>
      <c r="FG52" s="757" t="s">
        <v>753</v>
      </c>
      <c r="FH52" s="756">
        <v>51.31</v>
      </c>
      <c r="FI52" s="758" t="s">
        <v>749</v>
      </c>
      <c r="FJ52" s="759">
        <v>2.97</v>
      </c>
      <c r="FK52" s="760" t="s">
        <v>749</v>
      </c>
      <c r="FL52" s="761">
        <v>100</v>
      </c>
      <c r="FM52" s="762">
        <v>26</v>
      </c>
      <c r="FN52" s="763">
        <v>26</v>
      </c>
      <c r="FO52" s="755" t="s">
        <v>733</v>
      </c>
      <c r="FP52" s="756">
        <v>0</v>
      </c>
      <c r="FQ52" s="757" t="s">
        <v>733</v>
      </c>
      <c r="FR52" s="756">
        <v>0</v>
      </c>
      <c r="FS52" s="758" t="s">
        <v>733</v>
      </c>
      <c r="FT52" s="759">
        <v>0</v>
      </c>
      <c r="FU52" s="760" t="s">
        <v>733</v>
      </c>
      <c r="FV52" s="761" t="s">
        <v>733</v>
      </c>
      <c r="FW52" s="762" t="s">
        <v>733</v>
      </c>
      <c r="FX52" s="763" t="s">
        <v>733</v>
      </c>
      <c r="FZ52" s="764" t="s">
        <v>744</v>
      </c>
      <c r="GA52" s="765" t="s">
        <v>745</v>
      </c>
      <c r="GB52" s="693"/>
      <c r="GD52" s="766"/>
      <c r="GE52" s="766"/>
    </row>
    <row r="53" spans="2:187" s="751" customFormat="1" ht="18.75" customHeight="1" x14ac:dyDescent="0.15">
      <c r="B53" s="704" t="s">
        <v>1217</v>
      </c>
      <c r="C53" s="705" t="s">
        <v>1218</v>
      </c>
      <c r="D53" s="706">
        <v>2023</v>
      </c>
      <c r="E53" s="707" t="s">
        <v>758</v>
      </c>
      <c r="F53" s="708">
        <v>1334421</v>
      </c>
      <c r="G53" s="709">
        <v>1334421</v>
      </c>
      <c r="H53" s="710">
        <v>45106</v>
      </c>
      <c r="I53" s="711" t="s">
        <v>1219</v>
      </c>
      <c r="J53" s="712" t="s">
        <v>1220</v>
      </c>
      <c r="K53" s="713" t="s">
        <v>1221</v>
      </c>
      <c r="L53" s="705" t="s">
        <v>1218</v>
      </c>
      <c r="M53" s="713" t="s">
        <v>1221</v>
      </c>
      <c r="N53" s="714" t="s">
        <v>1219</v>
      </c>
      <c r="O53" s="711" t="s">
        <v>51</v>
      </c>
      <c r="P53" s="714" t="s">
        <v>53</v>
      </c>
      <c r="Q53" s="715" t="s">
        <v>747</v>
      </c>
      <c r="R53" s="716"/>
      <c r="S53" s="716" t="s">
        <v>752</v>
      </c>
      <c r="T53" s="717"/>
      <c r="U53" s="718"/>
      <c r="V53" s="719">
        <v>1587</v>
      </c>
      <c r="W53" s="720">
        <v>26</v>
      </c>
      <c r="X53" s="720">
        <v>1</v>
      </c>
      <c r="Y53" s="721">
        <v>182</v>
      </c>
      <c r="Z53" s="706">
        <v>2023</v>
      </c>
      <c r="AA53" s="722">
        <v>2025</v>
      </c>
      <c r="AB53" s="723" t="s">
        <v>1222</v>
      </c>
      <c r="AC53" s="724" t="s">
        <v>734</v>
      </c>
      <c r="AD53" s="714" t="s">
        <v>1223</v>
      </c>
      <c r="AE53" s="725"/>
      <c r="AF53" s="712"/>
      <c r="AG53" s="712"/>
      <c r="AH53" s="714"/>
      <c r="AI53" s="725"/>
      <c r="AJ53" s="714"/>
      <c r="AK53" s="726">
        <v>2022</v>
      </c>
      <c r="AL53" s="720">
        <v>2795</v>
      </c>
      <c r="AM53" s="720">
        <v>2707</v>
      </c>
      <c r="AN53" s="727"/>
      <c r="AO53" s="728"/>
      <c r="AP53" s="729">
        <v>2025</v>
      </c>
      <c r="AQ53" s="721">
        <v>2711</v>
      </c>
      <c r="AR53" s="730">
        <v>3</v>
      </c>
      <c r="AS53" s="721">
        <v>2625</v>
      </c>
      <c r="AT53" s="730">
        <v>3.02</v>
      </c>
      <c r="AU53" s="731"/>
      <c r="AV53" s="728"/>
      <c r="AW53" s="732"/>
      <c r="AX53" s="733" t="s">
        <v>1224</v>
      </c>
      <c r="AY53" s="726">
        <v>2022</v>
      </c>
      <c r="AZ53" s="720">
        <v>288.90353999999996</v>
      </c>
      <c r="BA53" s="720">
        <v>288.90353999999996</v>
      </c>
      <c r="BB53" s="727">
        <v>0.2940108016352051</v>
      </c>
      <c r="BC53" s="734" t="s">
        <v>766</v>
      </c>
      <c r="BD53" s="729">
        <v>2025</v>
      </c>
      <c r="BE53" s="721">
        <v>280</v>
      </c>
      <c r="BF53" s="730">
        <v>3.08</v>
      </c>
      <c r="BG53" s="721">
        <v>280</v>
      </c>
      <c r="BH53" s="730">
        <v>3.08</v>
      </c>
      <c r="BI53" s="731">
        <v>0.2848</v>
      </c>
      <c r="BJ53" s="734" t="s">
        <v>766</v>
      </c>
      <c r="BK53" s="732">
        <v>3.13</v>
      </c>
      <c r="BL53" s="733" t="s">
        <v>1225</v>
      </c>
      <c r="BM53" s="711"/>
      <c r="BN53" s="735"/>
      <c r="BO53" s="714"/>
      <c r="BP53" s="711"/>
      <c r="BQ53" s="735"/>
      <c r="BR53" s="714"/>
      <c r="BS53" s="711"/>
      <c r="BT53" s="735"/>
      <c r="BU53" s="714"/>
      <c r="BV53" s="711"/>
      <c r="BW53" s="735"/>
      <c r="BX53" s="714"/>
      <c r="BY53" s="711"/>
      <c r="BZ53" s="735"/>
      <c r="CA53" s="714"/>
      <c r="CB53" s="736"/>
      <c r="CC53" s="705" t="s">
        <v>736</v>
      </c>
      <c r="CD53" s="737"/>
      <c r="CE53" s="738" t="s">
        <v>736</v>
      </c>
      <c r="CF53" s="739"/>
      <c r="CG53" s="740"/>
      <c r="CH53" s="740"/>
      <c r="CI53" s="740"/>
      <c r="CJ53" s="740"/>
      <c r="CK53" s="741"/>
      <c r="CL53" s="738" t="s">
        <v>736</v>
      </c>
      <c r="CM53" s="714"/>
      <c r="CN53" s="724" t="s">
        <v>748</v>
      </c>
      <c r="CO53" s="742">
        <v>10</v>
      </c>
      <c r="CP53" s="743">
        <v>2</v>
      </c>
      <c r="CQ53" s="744">
        <v>0</v>
      </c>
      <c r="CR53" s="743">
        <v>0</v>
      </c>
      <c r="CS53" s="744">
        <v>0</v>
      </c>
      <c r="CT53" s="743">
        <v>6</v>
      </c>
      <c r="CU53" s="744">
        <v>10</v>
      </c>
      <c r="CV53" s="743">
        <v>8</v>
      </c>
      <c r="CW53" s="745" t="s">
        <v>737</v>
      </c>
      <c r="CX53" s="746" t="s">
        <v>740</v>
      </c>
      <c r="CY53" s="747"/>
      <c r="CZ53" s="748" t="s">
        <v>739</v>
      </c>
      <c r="DA53" s="749" t="s">
        <v>740</v>
      </c>
      <c r="DB53" s="747"/>
      <c r="DC53" s="748" t="s">
        <v>739</v>
      </c>
      <c r="DD53" s="749" t="s">
        <v>740</v>
      </c>
      <c r="DE53" s="747"/>
      <c r="DF53" s="748" t="s">
        <v>741</v>
      </c>
      <c r="DG53" s="749" t="s">
        <v>741</v>
      </c>
      <c r="DH53" s="747"/>
      <c r="DI53" s="748" t="s">
        <v>739</v>
      </c>
      <c r="DJ53" s="749" t="s">
        <v>740</v>
      </c>
      <c r="DK53" s="747"/>
      <c r="DL53" s="748" t="s">
        <v>741</v>
      </c>
      <c r="DM53" s="749" t="s">
        <v>741</v>
      </c>
      <c r="DN53" s="747"/>
      <c r="DO53" s="748" t="s">
        <v>741</v>
      </c>
      <c r="DP53" s="749" t="s">
        <v>741</v>
      </c>
      <c r="DQ53" s="747"/>
      <c r="DR53" s="748" t="s">
        <v>741</v>
      </c>
      <c r="DS53" s="749" t="s">
        <v>741</v>
      </c>
      <c r="DT53" s="747"/>
      <c r="DU53" s="748" t="s">
        <v>741</v>
      </c>
      <c r="DV53" s="749" t="s">
        <v>741</v>
      </c>
      <c r="DW53" s="747"/>
      <c r="DX53" s="748" t="s">
        <v>741</v>
      </c>
      <c r="DY53" s="749" t="s">
        <v>741</v>
      </c>
      <c r="DZ53" s="747"/>
      <c r="EA53" s="748" t="s">
        <v>741</v>
      </c>
      <c r="EB53" s="749" t="s">
        <v>741</v>
      </c>
      <c r="EC53" s="747"/>
      <c r="ED53" s="748" t="s">
        <v>741</v>
      </c>
      <c r="EE53" s="749" t="s">
        <v>741</v>
      </c>
      <c r="EF53" s="747"/>
      <c r="EG53" s="748" t="s">
        <v>741</v>
      </c>
      <c r="EH53" s="749" t="s">
        <v>741</v>
      </c>
      <c r="EI53" s="747"/>
      <c r="EJ53" s="745" t="s">
        <v>737</v>
      </c>
      <c r="EK53" s="746" t="s">
        <v>740</v>
      </c>
      <c r="EL53" s="747"/>
      <c r="EM53" s="748" t="s">
        <v>737</v>
      </c>
      <c r="EN53" s="749" t="s">
        <v>740</v>
      </c>
      <c r="EO53" s="747"/>
      <c r="EP53" s="748" t="s">
        <v>739</v>
      </c>
      <c r="EQ53" s="749" t="s">
        <v>740</v>
      </c>
      <c r="ER53" s="747"/>
      <c r="ES53" s="748" t="s">
        <v>739</v>
      </c>
      <c r="ET53" s="749" t="s">
        <v>740</v>
      </c>
      <c r="EU53" s="747"/>
      <c r="EV53" s="748" t="s">
        <v>739</v>
      </c>
      <c r="EW53" s="749" t="s">
        <v>740</v>
      </c>
      <c r="EX53" s="750"/>
      <c r="EZ53" s="752" t="s">
        <v>1217</v>
      </c>
      <c r="FA53" s="714" t="s">
        <v>1218</v>
      </c>
      <c r="FB53" s="722" t="s">
        <v>758</v>
      </c>
      <c r="FC53" s="753" t="e">
        <v>#N/A</v>
      </c>
      <c r="FD53" s="754" t="e">
        <v>#N/A</v>
      </c>
      <c r="FE53" s="755" t="s">
        <v>749</v>
      </c>
      <c r="FF53" s="756">
        <v>3</v>
      </c>
      <c r="FG53" s="757" t="s">
        <v>749</v>
      </c>
      <c r="FH53" s="756">
        <v>3.02</v>
      </c>
      <c r="FI53" s="758" t="s">
        <v>743</v>
      </c>
      <c r="FJ53" s="759">
        <v>0</v>
      </c>
      <c r="FK53" s="760" t="s">
        <v>749</v>
      </c>
      <c r="FL53" s="761">
        <v>100</v>
      </c>
      <c r="FM53" s="762">
        <v>8</v>
      </c>
      <c r="FN53" s="763">
        <v>8</v>
      </c>
      <c r="FO53" s="755" t="s">
        <v>749</v>
      </c>
      <c r="FP53" s="756">
        <v>3.08</v>
      </c>
      <c r="FQ53" s="757" t="s">
        <v>749</v>
      </c>
      <c r="FR53" s="756">
        <v>3.08</v>
      </c>
      <c r="FS53" s="758" t="s">
        <v>749</v>
      </c>
      <c r="FT53" s="759">
        <v>3.13</v>
      </c>
      <c r="FU53" s="760" t="s">
        <v>749</v>
      </c>
      <c r="FV53" s="761">
        <v>100</v>
      </c>
      <c r="FW53" s="762">
        <v>10</v>
      </c>
      <c r="FX53" s="763">
        <v>10</v>
      </c>
      <c r="FZ53" s="764" t="s">
        <v>750</v>
      </c>
      <c r="GA53" s="765" t="s">
        <v>750</v>
      </c>
      <c r="GB53" s="693"/>
      <c r="GD53" s="766"/>
      <c r="GE53" s="766"/>
    </row>
    <row r="54" spans="2:187" s="751" customFormat="1" ht="18.75" customHeight="1" x14ac:dyDescent="0.15">
      <c r="B54" s="704" t="s">
        <v>1226</v>
      </c>
      <c r="C54" s="705" t="s">
        <v>1227</v>
      </c>
      <c r="D54" s="706">
        <v>2023</v>
      </c>
      <c r="E54" s="707" t="s">
        <v>758</v>
      </c>
      <c r="F54" s="708">
        <v>1360422</v>
      </c>
      <c r="G54" s="709">
        <v>1360422</v>
      </c>
      <c r="H54" s="710">
        <v>45138</v>
      </c>
      <c r="I54" s="711" t="s">
        <v>769</v>
      </c>
      <c r="J54" s="712" t="s">
        <v>1227</v>
      </c>
      <c r="K54" s="713" t="s">
        <v>763</v>
      </c>
      <c r="L54" s="705" t="s">
        <v>1227</v>
      </c>
      <c r="M54" s="713" t="s">
        <v>763</v>
      </c>
      <c r="N54" s="714" t="s">
        <v>769</v>
      </c>
      <c r="O54" s="711" t="s">
        <v>78</v>
      </c>
      <c r="P54" s="714" t="s">
        <v>89</v>
      </c>
      <c r="Q54" s="715" t="s">
        <v>747</v>
      </c>
      <c r="R54" s="716"/>
      <c r="S54" s="716" t="s">
        <v>752</v>
      </c>
      <c r="T54" s="717"/>
      <c r="U54" s="718"/>
      <c r="V54" s="719">
        <v>2413</v>
      </c>
      <c r="W54" s="720">
        <v>71</v>
      </c>
      <c r="X54" s="720">
        <v>0</v>
      </c>
      <c r="Y54" s="721">
        <v>707</v>
      </c>
      <c r="Z54" s="706">
        <v>2023</v>
      </c>
      <c r="AA54" s="722">
        <v>2025</v>
      </c>
      <c r="AB54" s="723" t="s">
        <v>770</v>
      </c>
      <c r="AC54" s="724"/>
      <c r="AD54" s="714"/>
      <c r="AE54" s="725" t="s">
        <v>734</v>
      </c>
      <c r="AF54" s="712" t="s">
        <v>771</v>
      </c>
      <c r="AG54" s="712" t="s">
        <v>772</v>
      </c>
      <c r="AH54" s="714" t="s">
        <v>760</v>
      </c>
      <c r="AI54" s="725"/>
      <c r="AJ54" s="714"/>
      <c r="AK54" s="726">
        <v>2022</v>
      </c>
      <c r="AL54" s="720">
        <v>4387</v>
      </c>
      <c r="AM54" s="720">
        <v>4379</v>
      </c>
      <c r="AN54" s="727"/>
      <c r="AO54" s="728"/>
      <c r="AP54" s="729">
        <v>2025</v>
      </c>
      <c r="AQ54" s="721">
        <v>4256</v>
      </c>
      <c r="AR54" s="730">
        <v>2.98</v>
      </c>
      <c r="AS54" s="721">
        <v>4247</v>
      </c>
      <c r="AT54" s="730">
        <v>3.01</v>
      </c>
      <c r="AU54" s="731"/>
      <c r="AV54" s="728"/>
      <c r="AW54" s="732"/>
      <c r="AX54" s="733" t="s">
        <v>773</v>
      </c>
      <c r="AY54" s="726">
        <v>2022</v>
      </c>
      <c r="AZ54" s="720">
        <v>830.19358925888082</v>
      </c>
      <c r="BA54" s="720">
        <v>830.19358925888082</v>
      </c>
      <c r="BB54" s="727"/>
      <c r="BC54" s="734"/>
      <c r="BD54" s="729">
        <v>2025</v>
      </c>
      <c r="BE54" s="721">
        <v>805</v>
      </c>
      <c r="BF54" s="730">
        <v>3.03</v>
      </c>
      <c r="BG54" s="721">
        <v>805</v>
      </c>
      <c r="BH54" s="730">
        <v>3.03</v>
      </c>
      <c r="BI54" s="731"/>
      <c r="BJ54" s="734"/>
      <c r="BK54" s="732"/>
      <c r="BL54" s="733" t="s">
        <v>774</v>
      </c>
      <c r="BM54" s="711"/>
      <c r="BN54" s="735"/>
      <c r="BO54" s="714"/>
      <c r="BP54" s="711"/>
      <c r="BQ54" s="735"/>
      <c r="BR54" s="714"/>
      <c r="BS54" s="711"/>
      <c r="BT54" s="735"/>
      <c r="BU54" s="714"/>
      <c r="BV54" s="711"/>
      <c r="BW54" s="735"/>
      <c r="BX54" s="714"/>
      <c r="BY54" s="711"/>
      <c r="BZ54" s="735"/>
      <c r="CA54" s="714"/>
      <c r="CB54" s="736"/>
      <c r="CC54" s="705" t="s">
        <v>748</v>
      </c>
      <c r="CD54" s="737" t="s">
        <v>775</v>
      </c>
      <c r="CE54" s="738" t="s">
        <v>736</v>
      </c>
      <c r="CF54" s="739"/>
      <c r="CG54" s="740"/>
      <c r="CH54" s="740"/>
      <c r="CI54" s="740"/>
      <c r="CJ54" s="740"/>
      <c r="CK54" s="741"/>
      <c r="CL54" s="738" t="s">
        <v>736</v>
      </c>
      <c r="CM54" s="714"/>
      <c r="CN54" s="724" t="s">
        <v>748</v>
      </c>
      <c r="CO54" s="742">
        <v>10</v>
      </c>
      <c r="CP54" s="743">
        <v>8</v>
      </c>
      <c r="CQ54" s="744">
        <v>6</v>
      </c>
      <c r="CR54" s="743">
        <v>6</v>
      </c>
      <c r="CS54" s="744">
        <v>6</v>
      </c>
      <c r="CT54" s="743">
        <v>6</v>
      </c>
      <c r="CU54" s="744">
        <v>22</v>
      </c>
      <c r="CV54" s="743">
        <v>20</v>
      </c>
      <c r="CW54" s="745" t="s">
        <v>737</v>
      </c>
      <c r="CX54" s="746" t="s">
        <v>740</v>
      </c>
      <c r="CY54" s="747"/>
      <c r="CZ54" s="748" t="s">
        <v>739</v>
      </c>
      <c r="DA54" s="749" t="s">
        <v>740</v>
      </c>
      <c r="DB54" s="747"/>
      <c r="DC54" s="748" t="s">
        <v>739</v>
      </c>
      <c r="DD54" s="749" t="s">
        <v>740</v>
      </c>
      <c r="DE54" s="747"/>
      <c r="DF54" s="748" t="s">
        <v>739</v>
      </c>
      <c r="DG54" s="749" t="s">
        <v>740</v>
      </c>
      <c r="DH54" s="747"/>
      <c r="DI54" s="748" t="s">
        <v>739</v>
      </c>
      <c r="DJ54" s="749" t="s">
        <v>740</v>
      </c>
      <c r="DK54" s="747"/>
      <c r="DL54" s="748" t="s">
        <v>739</v>
      </c>
      <c r="DM54" s="749" t="s">
        <v>740</v>
      </c>
      <c r="DN54" s="747"/>
      <c r="DO54" s="748" t="s">
        <v>741</v>
      </c>
      <c r="DP54" s="749" t="s">
        <v>741</v>
      </c>
      <c r="DQ54" s="747"/>
      <c r="DR54" s="748" t="s">
        <v>739</v>
      </c>
      <c r="DS54" s="749" t="s">
        <v>740</v>
      </c>
      <c r="DT54" s="747"/>
      <c r="DU54" s="748" t="s">
        <v>739</v>
      </c>
      <c r="DV54" s="749" t="s">
        <v>740</v>
      </c>
      <c r="DW54" s="747"/>
      <c r="DX54" s="748" t="s">
        <v>741</v>
      </c>
      <c r="DY54" s="749" t="s">
        <v>741</v>
      </c>
      <c r="DZ54" s="747"/>
      <c r="EA54" s="748" t="s">
        <v>741</v>
      </c>
      <c r="EB54" s="749" t="s">
        <v>741</v>
      </c>
      <c r="EC54" s="747"/>
      <c r="ED54" s="748" t="s">
        <v>741</v>
      </c>
      <c r="EE54" s="749" t="s">
        <v>741</v>
      </c>
      <c r="EF54" s="747"/>
      <c r="EG54" s="748" t="s">
        <v>741</v>
      </c>
      <c r="EH54" s="749" t="s">
        <v>741</v>
      </c>
      <c r="EI54" s="747"/>
      <c r="EJ54" s="745" t="s">
        <v>737</v>
      </c>
      <c r="EK54" s="746" t="s">
        <v>740</v>
      </c>
      <c r="EL54" s="747"/>
      <c r="EM54" s="748" t="s">
        <v>737</v>
      </c>
      <c r="EN54" s="749" t="s">
        <v>740</v>
      </c>
      <c r="EO54" s="747"/>
      <c r="EP54" s="748" t="s">
        <v>739</v>
      </c>
      <c r="EQ54" s="749" t="s">
        <v>740</v>
      </c>
      <c r="ER54" s="747"/>
      <c r="ES54" s="748" t="s">
        <v>739</v>
      </c>
      <c r="ET54" s="749" t="s">
        <v>740</v>
      </c>
      <c r="EU54" s="747"/>
      <c r="EV54" s="748" t="s">
        <v>739</v>
      </c>
      <c r="EW54" s="749" t="s">
        <v>740</v>
      </c>
      <c r="EX54" s="750"/>
      <c r="EZ54" s="752" t="s">
        <v>1226</v>
      </c>
      <c r="FA54" s="714" t="s">
        <v>1227</v>
      </c>
      <c r="FB54" s="722" t="s">
        <v>758</v>
      </c>
      <c r="FC54" s="753" t="e">
        <v>#N/A</v>
      </c>
      <c r="FD54" s="754" t="e">
        <v>#N/A</v>
      </c>
      <c r="FE54" s="755" t="s">
        <v>749</v>
      </c>
      <c r="FF54" s="756">
        <v>2.98</v>
      </c>
      <c r="FG54" s="757" t="s">
        <v>749</v>
      </c>
      <c r="FH54" s="756">
        <v>3.01</v>
      </c>
      <c r="FI54" s="758" t="s">
        <v>743</v>
      </c>
      <c r="FJ54" s="759">
        <v>0</v>
      </c>
      <c r="FK54" s="760" t="s">
        <v>749</v>
      </c>
      <c r="FL54" s="761">
        <v>100</v>
      </c>
      <c r="FM54" s="762">
        <v>16</v>
      </c>
      <c r="FN54" s="763">
        <v>16</v>
      </c>
      <c r="FO54" s="755" t="s">
        <v>749</v>
      </c>
      <c r="FP54" s="756">
        <v>3.03</v>
      </c>
      <c r="FQ54" s="757" t="s">
        <v>753</v>
      </c>
      <c r="FR54" s="756">
        <v>3.03</v>
      </c>
      <c r="FS54" s="758" t="s">
        <v>743</v>
      </c>
      <c r="FT54" s="759">
        <v>0</v>
      </c>
      <c r="FU54" s="760" t="s">
        <v>749</v>
      </c>
      <c r="FV54" s="761">
        <v>100</v>
      </c>
      <c r="FW54" s="762">
        <v>10</v>
      </c>
      <c r="FX54" s="763">
        <v>10</v>
      </c>
      <c r="FZ54" s="764" t="s">
        <v>750</v>
      </c>
      <c r="GA54" s="765" t="s">
        <v>750</v>
      </c>
      <c r="GB54" s="693"/>
      <c r="GD54" s="766"/>
      <c r="GE54" s="766"/>
    </row>
    <row r="55" spans="2:187" s="751" customFormat="1" ht="18.75" customHeight="1" x14ac:dyDescent="0.15">
      <c r="B55" s="704" t="s">
        <v>1228</v>
      </c>
      <c r="C55" s="705" t="s">
        <v>1229</v>
      </c>
      <c r="D55" s="706">
        <v>2023</v>
      </c>
      <c r="E55" s="707" t="s">
        <v>751</v>
      </c>
      <c r="F55" s="708">
        <v>3044424</v>
      </c>
      <c r="G55" s="709">
        <v>3044424</v>
      </c>
      <c r="H55" s="710">
        <v>45175</v>
      </c>
      <c r="I55" s="711" t="s">
        <v>1230</v>
      </c>
      <c r="J55" s="712" t="s">
        <v>1231</v>
      </c>
      <c r="K55" s="713" t="s">
        <v>1232</v>
      </c>
      <c r="L55" s="705" t="s">
        <v>1229</v>
      </c>
      <c r="M55" s="713" t="s">
        <v>1233</v>
      </c>
      <c r="N55" s="714" t="s">
        <v>1230</v>
      </c>
      <c r="O55" s="711" t="s">
        <v>67</v>
      </c>
      <c r="P55" s="714" t="s">
        <v>70</v>
      </c>
      <c r="Q55" s="715"/>
      <c r="R55" s="716"/>
      <c r="S55" s="716" t="s">
        <v>752</v>
      </c>
      <c r="T55" s="717"/>
      <c r="U55" s="718"/>
      <c r="V55" s="719"/>
      <c r="W55" s="720"/>
      <c r="X55" s="720"/>
      <c r="Y55" s="721">
        <v>157</v>
      </c>
      <c r="Z55" s="706">
        <v>2023</v>
      </c>
      <c r="AA55" s="722">
        <v>2025</v>
      </c>
      <c r="AB55" s="723" t="s">
        <v>1234</v>
      </c>
      <c r="AC55" s="724" t="s">
        <v>734</v>
      </c>
      <c r="AD55" s="714" t="s">
        <v>1235</v>
      </c>
      <c r="AE55" s="725"/>
      <c r="AF55" s="712"/>
      <c r="AG55" s="712"/>
      <c r="AH55" s="714"/>
      <c r="AI55" s="725"/>
      <c r="AJ55" s="714"/>
      <c r="AK55" s="726"/>
      <c r="AL55" s="720"/>
      <c r="AM55" s="720"/>
      <c r="AN55" s="727"/>
      <c r="AO55" s="728"/>
      <c r="AP55" s="729"/>
      <c r="AQ55" s="721"/>
      <c r="AR55" s="730"/>
      <c r="AS55" s="721"/>
      <c r="AT55" s="730"/>
      <c r="AU55" s="731"/>
      <c r="AV55" s="728"/>
      <c r="AW55" s="732"/>
      <c r="AX55" s="733"/>
      <c r="AY55" s="726">
        <v>2022</v>
      </c>
      <c r="AZ55" s="720">
        <v>1277.8670838</v>
      </c>
      <c r="BA55" s="720">
        <v>1277.8670838</v>
      </c>
      <c r="BB55" s="727">
        <v>0.304259131312685</v>
      </c>
      <c r="BC55" s="734" t="s">
        <v>766</v>
      </c>
      <c r="BD55" s="729">
        <v>2025</v>
      </c>
      <c r="BE55" s="721">
        <v>1172</v>
      </c>
      <c r="BF55" s="730">
        <v>8.2799999999999994</v>
      </c>
      <c r="BG55" s="721">
        <v>1172</v>
      </c>
      <c r="BH55" s="730">
        <v>8.2799999999999994</v>
      </c>
      <c r="BI55" s="731">
        <v>0.3</v>
      </c>
      <c r="BJ55" s="734" t="s">
        <v>766</v>
      </c>
      <c r="BK55" s="732">
        <v>1.39</v>
      </c>
      <c r="BL55" s="733" t="s">
        <v>1236</v>
      </c>
      <c r="BM55" s="711"/>
      <c r="BN55" s="735"/>
      <c r="BO55" s="714"/>
      <c r="BP55" s="711"/>
      <c r="BQ55" s="735"/>
      <c r="BR55" s="714"/>
      <c r="BS55" s="711"/>
      <c r="BT55" s="735"/>
      <c r="BU55" s="714"/>
      <c r="BV55" s="711"/>
      <c r="BW55" s="735"/>
      <c r="BX55" s="714"/>
      <c r="BY55" s="711"/>
      <c r="BZ55" s="735"/>
      <c r="CA55" s="714"/>
      <c r="CB55" s="736"/>
      <c r="CC55" s="705" t="s">
        <v>736</v>
      </c>
      <c r="CD55" s="737"/>
      <c r="CE55" s="738" t="s">
        <v>736</v>
      </c>
      <c r="CF55" s="739"/>
      <c r="CG55" s="740"/>
      <c r="CH55" s="740"/>
      <c r="CI55" s="740"/>
      <c r="CJ55" s="740"/>
      <c r="CK55" s="741"/>
      <c r="CL55" s="738" t="s">
        <v>736</v>
      </c>
      <c r="CM55" s="714"/>
      <c r="CN55" s="724" t="s">
        <v>736</v>
      </c>
      <c r="CO55" s="742"/>
      <c r="CP55" s="743">
        <v>0</v>
      </c>
      <c r="CQ55" s="744"/>
      <c r="CR55" s="743">
        <v>0</v>
      </c>
      <c r="CS55" s="744"/>
      <c r="CT55" s="743">
        <v>0</v>
      </c>
      <c r="CU55" s="744"/>
      <c r="CV55" s="743">
        <v>0</v>
      </c>
      <c r="CW55" s="745"/>
      <c r="CX55" s="746"/>
      <c r="CY55" s="747"/>
      <c r="CZ55" s="748"/>
      <c r="DA55" s="749"/>
      <c r="DB55" s="747"/>
      <c r="DC55" s="748"/>
      <c r="DD55" s="749"/>
      <c r="DE55" s="747"/>
      <c r="DF55" s="748"/>
      <c r="DG55" s="749"/>
      <c r="DH55" s="747"/>
      <c r="DI55" s="748"/>
      <c r="DJ55" s="749"/>
      <c r="DK55" s="747"/>
      <c r="DL55" s="748"/>
      <c r="DM55" s="749"/>
      <c r="DN55" s="747"/>
      <c r="DO55" s="748"/>
      <c r="DP55" s="749"/>
      <c r="DQ55" s="747"/>
      <c r="DR55" s="748"/>
      <c r="DS55" s="749"/>
      <c r="DT55" s="747"/>
      <c r="DU55" s="748"/>
      <c r="DV55" s="749"/>
      <c r="DW55" s="747"/>
      <c r="DX55" s="748"/>
      <c r="DY55" s="749"/>
      <c r="DZ55" s="747"/>
      <c r="EA55" s="748"/>
      <c r="EB55" s="749"/>
      <c r="EC55" s="747"/>
      <c r="ED55" s="748"/>
      <c r="EE55" s="749"/>
      <c r="EF55" s="747"/>
      <c r="EG55" s="748"/>
      <c r="EH55" s="749"/>
      <c r="EI55" s="747"/>
      <c r="EJ55" s="745" t="s">
        <v>737</v>
      </c>
      <c r="EK55" s="746" t="s">
        <v>740</v>
      </c>
      <c r="EL55" s="747"/>
      <c r="EM55" s="748" t="s">
        <v>737</v>
      </c>
      <c r="EN55" s="749" t="s">
        <v>740</v>
      </c>
      <c r="EO55" s="747"/>
      <c r="EP55" s="748" t="s">
        <v>739</v>
      </c>
      <c r="EQ55" s="749" t="s">
        <v>740</v>
      </c>
      <c r="ER55" s="747"/>
      <c r="ES55" s="748" t="s">
        <v>739</v>
      </c>
      <c r="ET55" s="749" t="s">
        <v>740</v>
      </c>
      <c r="EU55" s="747"/>
      <c r="EV55" s="748" t="s">
        <v>739</v>
      </c>
      <c r="EW55" s="749" t="s">
        <v>740</v>
      </c>
      <c r="EX55" s="750"/>
      <c r="EZ55" s="752" t="s">
        <v>1228</v>
      </c>
      <c r="FA55" s="714" t="s">
        <v>1229</v>
      </c>
      <c r="FB55" s="722" t="s">
        <v>751</v>
      </c>
      <c r="FC55" s="753" t="e">
        <v>#N/A</v>
      </c>
      <c r="FD55" s="754" t="e">
        <v>#N/A</v>
      </c>
      <c r="FE55" s="755" t="s">
        <v>733</v>
      </c>
      <c r="FF55" s="756">
        <v>0</v>
      </c>
      <c r="FG55" s="757" t="s">
        <v>733</v>
      </c>
      <c r="FH55" s="756">
        <v>0</v>
      </c>
      <c r="FI55" s="758" t="s">
        <v>733</v>
      </c>
      <c r="FJ55" s="759">
        <v>0</v>
      </c>
      <c r="FK55" s="760" t="s">
        <v>733</v>
      </c>
      <c r="FL55" s="761" t="s">
        <v>733</v>
      </c>
      <c r="FM55" s="762" t="s">
        <v>733</v>
      </c>
      <c r="FN55" s="763" t="s">
        <v>733</v>
      </c>
      <c r="FO55" s="755" t="s">
        <v>753</v>
      </c>
      <c r="FP55" s="756">
        <v>8.2799999999999994</v>
      </c>
      <c r="FQ55" s="757" t="s">
        <v>753</v>
      </c>
      <c r="FR55" s="756">
        <v>8.2799999999999994</v>
      </c>
      <c r="FS55" s="758" t="s">
        <v>749</v>
      </c>
      <c r="FT55" s="759">
        <v>1.39</v>
      </c>
      <c r="FU55" s="760" t="s">
        <v>749</v>
      </c>
      <c r="FV55" s="761">
        <v>100</v>
      </c>
      <c r="FW55" s="762">
        <v>10</v>
      </c>
      <c r="FX55" s="763">
        <v>10</v>
      </c>
      <c r="FZ55" s="764" t="s">
        <v>745</v>
      </c>
      <c r="GA55" s="765" t="s">
        <v>750</v>
      </c>
      <c r="GB55" s="693"/>
      <c r="GD55" s="766"/>
      <c r="GE55" s="766"/>
    </row>
    <row r="56" spans="2:187" s="751" customFormat="1" ht="18.75" customHeight="1" x14ac:dyDescent="0.15">
      <c r="B56" s="704" t="s">
        <v>1237</v>
      </c>
      <c r="C56" s="705" t="s">
        <v>1238</v>
      </c>
      <c r="D56" s="706">
        <v>2023</v>
      </c>
      <c r="E56" s="707" t="s">
        <v>731</v>
      </c>
      <c r="F56" s="708">
        <v>1076425</v>
      </c>
      <c r="G56" s="709">
        <v>1076425</v>
      </c>
      <c r="H56" s="710">
        <v>45138</v>
      </c>
      <c r="I56" s="711" t="s">
        <v>1239</v>
      </c>
      <c r="J56" s="712" t="s">
        <v>1238</v>
      </c>
      <c r="K56" s="713" t="s">
        <v>1240</v>
      </c>
      <c r="L56" s="705" t="s">
        <v>1238</v>
      </c>
      <c r="M56" s="713" t="s">
        <v>1240</v>
      </c>
      <c r="N56" s="714" t="s">
        <v>1239</v>
      </c>
      <c r="O56" s="711" t="s">
        <v>114</v>
      </c>
      <c r="P56" s="714" t="s">
        <v>116</v>
      </c>
      <c r="Q56" s="715"/>
      <c r="R56" s="716" t="s">
        <v>732</v>
      </c>
      <c r="S56" s="716"/>
      <c r="T56" s="717"/>
      <c r="U56" s="718"/>
      <c r="V56" s="719">
        <v>1599</v>
      </c>
      <c r="W56" s="720">
        <v>67</v>
      </c>
      <c r="X56" s="720">
        <v>0</v>
      </c>
      <c r="Y56" s="721"/>
      <c r="Z56" s="706">
        <v>2023</v>
      </c>
      <c r="AA56" s="722">
        <v>2025</v>
      </c>
      <c r="AB56" s="723" t="s">
        <v>1241</v>
      </c>
      <c r="AC56" s="724"/>
      <c r="AD56" s="714"/>
      <c r="AE56" s="725"/>
      <c r="AF56" s="712"/>
      <c r="AG56" s="712"/>
      <c r="AH56" s="714"/>
      <c r="AI56" s="725" t="s">
        <v>734</v>
      </c>
      <c r="AJ56" s="714" t="s">
        <v>1242</v>
      </c>
      <c r="AK56" s="726">
        <v>2022</v>
      </c>
      <c r="AL56" s="720">
        <v>2717</v>
      </c>
      <c r="AM56" s="720">
        <v>2674</v>
      </c>
      <c r="AN56" s="727" t="s">
        <v>1318</v>
      </c>
      <c r="AO56" s="728"/>
      <c r="AP56" s="729">
        <v>2025</v>
      </c>
      <c r="AQ56" s="721">
        <v>2967.8</v>
      </c>
      <c r="AR56" s="730">
        <v>-9.24</v>
      </c>
      <c r="AS56" s="721">
        <v>2920.8307692307694</v>
      </c>
      <c r="AT56" s="730">
        <v>-9.24</v>
      </c>
      <c r="AU56" s="731" t="s">
        <v>1318</v>
      </c>
      <c r="AV56" s="728"/>
      <c r="AW56" s="732" t="s">
        <v>1318</v>
      </c>
      <c r="AX56" s="733" t="s">
        <v>1319</v>
      </c>
      <c r="AY56" s="726"/>
      <c r="AZ56" s="720"/>
      <c r="BA56" s="720"/>
      <c r="BB56" s="727"/>
      <c r="BC56" s="734"/>
      <c r="BD56" s="729"/>
      <c r="BE56" s="721"/>
      <c r="BF56" s="730"/>
      <c r="BG56" s="721"/>
      <c r="BH56" s="730"/>
      <c r="BI56" s="731"/>
      <c r="BJ56" s="734"/>
      <c r="BK56" s="732"/>
      <c r="BL56" s="733"/>
      <c r="BM56" s="711"/>
      <c r="BN56" s="735"/>
      <c r="BO56" s="714"/>
      <c r="BP56" s="711"/>
      <c r="BQ56" s="735"/>
      <c r="BR56" s="714"/>
      <c r="BS56" s="711"/>
      <c r="BT56" s="735"/>
      <c r="BU56" s="714"/>
      <c r="BV56" s="711"/>
      <c r="BW56" s="735"/>
      <c r="BX56" s="714"/>
      <c r="BY56" s="711"/>
      <c r="BZ56" s="735"/>
      <c r="CA56" s="714"/>
      <c r="CB56" s="736"/>
      <c r="CC56" s="705" t="s">
        <v>736</v>
      </c>
      <c r="CD56" s="737"/>
      <c r="CE56" s="738" t="s">
        <v>736</v>
      </c>
      <c r="CF56" s="739"/>
      <c r="CG56" s="740"/>
      <c r="CH56" s="740"/>
      <c r="CI56" s="740"/>
      <c r="CJ56" s="740"/>
      <c r="CK56" s="741"/>
      <c r="CL56" s="738" t="s">
        <v>748</v>
      </c>
      <c r="CM56" s="714" t="s">
        <v>1243</v>
      </c>
      <c r="CN56" s="724" t="s">
        <v>736</v>
      </c>
      <c r="CO56" s="742"/>
      <c r="CP56" s="743">
        <v>0</v>
      </c>
      <c r="CQ56" s="744"/>
      <c r="CR56" s="743">
        <v>0</v>
      </c>
      <c r="CS56" s="744"/>
      <c r="CT56" s="743">
        <v>0</v>
      </c>
      <c r="CU56" s="744"/>
      <c r="CV56" s="743">
        <v>0</v>
      </c>
      <c r="CW56" s="745" t="s">
        <v>737</v>
      </c>
      <c r="CX56" s="746" t="s">
        <v>740</v>
      </c>
      <c r="CY56" s="747"/>
      <c r="CZ56" s="748" t="s">
        <v>739</v>
      </c>
      <c r="DA56" s="749" t="s">
        <v>740</v>
      </c>
      <c r="DB56" s="747"/>
      <c r="DC56" s="748" t="s">
        <v>739</v>
      </c>
      <c r="DD56" s="749" t="s">
        <v>740</v>
      </c>
      <c r="DE56" s="747"/>
      <c r="DF56" s="748" t="s">
        <v>739</v>
      </c>
      <c r="DG56" s="749" t="s">
        <v>740</v>
      </c>
      <c r="DH56" s="747"/>
      <c r="DI56" s="748" t="s">
        <v>739</v>
      </c>
      <c r="DJ56" s="749" t="s">
        <v>740</v>
      </c>
      <c r="DK56" s="747"/>
      <c r="DL56" s="748" t="s">
        <v>739</v>
      </c>
      <c r="DM56" s="749" t="s">
        <v>740</v>
      </c>
      <c r="DN56" s="747"/>
      <c r="DO56" s="748" t="s">
        <v>741</v>
      </c>
      <c r="DP56" s="749" t="s">
        <v>741</v>
      </c>
      <c r="DQ56" s="747"/>
      <c r="DR56" s="748" t="s">
        <v>739</v>
      </c>
      <c r="DS56" s="749" t="s">
        <v>740</v>
      </c>
      <c r="DT56" s="747"/>
      <c r="DU56" s="748" t="s">
        <v>739</v>
      </c>
      <c r="DV56" s="749" t="s">
        <v>740</v>
      </c>
      <c r="DW56" s="747"/>
      <c r="DX56" s="748" t="s">
        <v>741</v>
      </c>
      <c r="DY56" s="749" t="s">
        <v>741</v>
      </c>
      <c r="DZ56" s="747"/>
      <c r="EA56" s="748" t="s">
        <v>741</v>
      </c>
      <c r="EB56" s="749" t="s">
        <v>741</v>
      </c>
      <c r="EC56" s="747"/>
      <c r="ED56" s="748" t="s">
        <v>741</v>
      </c>
      <c r="EE56" s="749" t="s">
        <v>741</v>
      </c>
      <c r="EF56" s="747"/>
      <c r="EG56" s="748" t="s">
        <v>741</v>
      </c>
      <c r="EH56" s="749" t="s">
        <v>741</v>
      </c>
      <c r="EI56" s="747"/>
      <c r="EJ56" s="745"/>
      <c r="EK56" s="746"/>
      <c r="EL56" s="747"/>
      <c r="EM56" s="748"/>
      <c r="EN56" s="749"/>
      <c r="EO56" s="747"/>
      <c r="EP56" s="748"/>
      <c r="EQ56" s="749"/>
      <c r="ER56" s="747"/>
      <c r="ES56" s="748"/>
      <c r="ET56" s="749"/>
      <c r="EU56" s="747"/>
      <c r="EV56" s="748"/>
      <c r="EW56" s="749"/>
      <c r="EX56" s="750"/>
      <c r="EZ56" s="752" t="s">
        <v>1237</v>
      </c>
      <c r="FA56" s="714" t="s">
        <v>1238</v>
      </c>
      <c r="FB56" s="722" t="s">
        <v>731</v>
      </c>
      <c r="FC56" s="753" t="e">
        <v>#N/A</v>
      </c>
      <c r="FD56" s="754" t="e">
        <v>#N/A</v>
      </c>
      <c r="FE56" s="755" t="s">
        <v>743</v>
      </c>
      <c r="FF56" s="756">
        <v>-9.24</v>
      </c>
      <c r="FG56" s="757" t="s">
        <v>743</v>
      </c>
      <c r="FH56" s="756">
        <v>-9.24</v>
      </c>
      <c r="FI56" s="758" t="s">
        <v>749</v>
      </c>
      <c r="FJ56" s="759">
        <v>3</v>
      </c>
      <c r="FK56" s="760" t="s">
        <v>749</v>
      </c>
      <c r="FL56" s="761">
        <v>100</v>
      </c>
      <c r="FM56" s="762">
        <v>16</v>
      </c>
      <c r="FN56" s="763">
        <v>16</v>
      </c>
      <c r="FO56" s="755" t="s">
        <v>733</v>
      </c>
      <c r="FP56" s="756">
        <v>0</v>
      </c>
      <c r="FQ56" s="757" t="s">
        <v>733</v>
      </c>
      <c r="FR56" s="756">
        <v>0</v>
      </c>
      <c r="FS56" s="758" t="s">
        <v>733</v>
      </c>
      <c r="FT56" s="759">
        <v>0</v>
      </c>
      <c r="FU56" s="760" t="s">
        <v>733</v>
      </c>
      <c r="FV56" s="761" t="s">
        <v>733</v>
      </c>
      <c r="FW56" s="762" t="s">
        <v>733</v>
      </c>
      <c r="FX56" s="763" t="s">
        <v>733</v>
      </c>
      <c r="FZ56" s="764" t="s">
        <v>744</v>
      </c>
      <c r="GA56" s="765" t="s">
        <v>745</v>
      </c>
      <c r="GB56" s="693"/>
      <c r="GD56" s="766"/>
      <c r="GE56" s="766"/>
    </row>
    <row r="57" spans="2:187" s="751" customFormat="1" ht="18.75" customHeight="1" x14ac:dyDescent="0.15">
      <c r="B57" s="704" t="s">
        <v>1244</v>
      </c>
      <c r="C57" s="705" t="s">
        <v>1245</v>
      </c>
      <c r="D57" s="706">
        <v>2023</v>
      </c>
      <c r="E57" s="707" t="s">
        <v>746</v>
      </c>
      <c r="F57" s="708">
        <v>1078426</v>
      </c>
      <c r="G57" s="709">
        <v>1078426</v>
      </c>
      <c r="H57" s="710">
        <v>45131</v>
      </c>
      <c r="I57" s="711" t="s">
        <v>1246</v>
      </c>
      <c r="J57" s="712" t="s">
        <v>1245</v>
      </c>
      <c r="K57" s="713" t="s">
        <v>1247</v>
      </c>
      <c r="L57" s="705" t="s">
        <v>1245</v>
      </c>
      <c r="M57" s="713" t="s">
        <v>1248</v>
      </c>
      <c r="N57" s="714" t="s">
        <v>1246</v>
      </c>
      <c r="O57" s="711" t="s">
        <v>119</v>
      </c>
      <c r="P57" s="714" t="s">
        <v>776</v>
      </c>
      <c r="Q57" s="715" t="s">
        <v>747</v>
      </c>
      <c r="R57" s="716"/>
      <c r="S57" s="716"/>
      <c r="T57" s="717"/>
      <c r="U57" s="718"/>
      <c r="V57" s="719">
        <v>1606</v>
      </c>
      <c r="W57" s="720">
        <v>24</v>
      </c>
      <c r="X57" s="720">
        <v>1</v>
      </c>
      <c r="Y57" s="721"/>
      <c r="Z57" s="706">
        <v>2023</v>
      </c>
      <c r="AA57" s="722">
        <v>2025</v>
      </c>
      <c r="AB57" s="723" t="s">
        <v>1249</v>
      </c>
      <c r="AC57" s="724" t="s">
        <v>734</v>
      </c>
      <c r="AD57" s="714" t="s">
        <v>1250</v>
      </c>
      <c r="AE57" s="725"/>
      <c r="AF57" s="712"/>
      <c r="AG57" s="712"/>
      <c r="AH57" s="714"/>
      <c r="AI57" s="725"/>
      <c r="AJ57" s="714"/>
      <c r="AK57" s="726">
        <v>2022</v>
      </c>
      <c r="AL57" s="720">
        <v>3052</v>
      </c>
      <c r="AM57" s="720">
        <v>3069</v>
      </c>
      <c r="AN57" s="727"/>
      <c r="AO57" s="728"/>
      <c r="AP57" s="729">
        <v>2025</v>
      </c>
      <c r="AQ57" s="721">
        <v>2961</v>
      </c>
      <c r="AR57" s="730">
        <v>2.98</v>
      </c>
      <c r="AS57" s="721">
        <v>2978</v>
      </c>
      <c r="AT57" s="730">
        <v>2.96</v>
      </c>
      <c r="AU57" s="731"/>
      <c r="AV57" s="728"/>
      <c r="AW57" s="732"/>
      <c r="AX57" s="733" t="s">
        <v>1251</v>
      </c>
      <c r="AY57" s="726"/>
      <c r="AZ57" s="720"/>
      <c r="BA57" s="720"/>
      <c r="BB57" s="727"/>
      <c r="BC57" s="734"/>
      <c r="BD57" s="729"/>
      <c r="BE57" s="721"/>
      <c r="BF57" s="730"/>
      <c r="BG57" s="721"/>
      <c r="BH57" s="730"/>
      <c r="BI57" s="731"/>
      <c r="BJ57" s="734"/>
      <c r="BK57" s="732"/>
      <c r="BL57" s="733"/>
      <c r="BM57" s="711"/>
      <c r="BN57" s="735"/>
      <c r="BO57" s="714"/>
      <c r="BP57" s="711"/>
      <c r="BQ57" s="735"/>
      <c r="BR57" s="714"/>
      <c r="BS57" s="711"/>
      <c r="BT57" s="735"/>
      <c r="BU57" s="714"/>
      <c r="BV57" s="711"/>
      <c r="BW57" s="735"/>
      <c r="BX57" s="714"/>
      <c r="BY57" s="711"/>
      <c r="BZ57" s="735"/>
      <c r="CA57" s="714"/>
      <c r="CB57" s="736"/>
      <c r="CC57" s="705" t="s">
        <v>736</v>
      </c>
      <c r="CD57" s="737"/>
      <c r="CE57" s="738" t="s">
        <v>736</v>
      </c>
      <c r="CF57" s="739"/>
      <c r="CG57" s="740"/>
      <c r="CH57" s="740"/>
      <c r="CI57" s="740"/>
      <c r="CJ57" s="740"/>
      <c r="CK57" s="741"/>
      <c r="CL57" s="738" t="s">
        <v>748</v>
      </c>
      <c r="CM57" s="714" t="s">
        <v>1252</v>
      </c>
      <c r="CN57" s="724" t="s">
        <v>736</v>
      </c>
      <c r="CO57" s="742"/>
      <c r="CP57" s="743">
        <v>0</v>
      </c>
      <c r="CQ57" s="744"/>
      <c r="CR57" s="743">
        <v>0</v>
      </c>
      <c r="CS57" s="744"/>
      <c r="CT57" s="743">
        <v>0</v>
      </c>
      <c r="CU57" s="744"/>
      <c r="CV57" s="743">
        <v>0</v>
      </c>
      <c r="CW57" s="745" t="s">
        <v>737</v>
      </c>
      <c r="CX57" s="746" t="s">
        <v>740</v>
      </c>
      <c r="CY57" s="747"/>
      <c r="CZ57" s="748" t="s">
        <v>739</v>
      </c>
      <c r="DA57" s="749" t="s">
        <v>740</v>
      </c>
      <c r="DB57" s="747"/>
      <c r="DC57" s="748" t="s">
        <v>739</v>
      </c>
      <c r="DD57" s="749" t="s">
        <v>740</v>
      </c>
      <c r="DE57" s="747"/>
      <c r="DF57" s="748" t="s">
        <v>739</v>
      </c>
      <c r="DG57" s="749" t="s">
        <v>740</v>
      </c>
      <c r="DH57" s="747"/>
      <c r="DI57" s="748" t="s">
        <v>739</v>
      </c>
      <c r="DJ57" s="749" t="s">
        <v>740</v>
      </c>
      <c r="DK57" s="747"/>
      <c r="DL57" s="748" t="s">
        <v>739</v>
      </c>
      <c r="DM57" s="749" t="s">
        <v>740</v>
      </c>
      <c r="DN57" s="747"/>
      <c r="DO57" s="748" t="s">
        <v>739</v>
      </c>
      <c r="DP57" s="749" t="s">
        <v>740</v>
      </c>
      <c r="DQ57" s="747"/>
      <c r="DR57" s="748" t="s">
        <v>739</v>
      </c>
      <c r="DS57" s="749" t="s">
        <v>740</v>
      </c>
      <c r="DT57" s="747"/>
      <c r="DU57" s="748" t="s">
        <v>739</v>
      </c>
      <c r="DV57" s="749" t="s">
        <v>740</v>
      </c>
      <c r="DW57" s="747"/>
      <c r="DX57" s="748" t="s">
        <v>739</v>
      </c>
      <c r="DY57" s="749" t="s">
        <v>740</v>
      </c>
      <c r="DZ57" s="747"/>
      <c r="EA57" s="748" t="s">
        <v>739</v>
      </c>
      <c r="EB57" s="749" t="s">
        <v>740</v>
      </c>
      <c r="EC57" s="747"/>
      <c r="ED57" s="748" t="s">
        <v>739</v>
      </c>
      <c r="EE57" s="749" t="s">
        <v>740</v>
      </c>
      <c r="EF57" s="747"/>
      <c r="EG57" s="748" t="s">
        <v>739</v>
      </c>
      <c r="EH57" s="749" t="s">
        <v>740</v>
      </c>
      <c r="EI57" s="747"/>
      <c r="EJ57" s="745"/>
      <c r="EK57" s="746"/>
      <c r="EL57" s="747"/>
      <c r="EM57" s="748"/>
      <c r="EN57" s="749"/>
      <c r="EO57" s="747"/>
      <c r="EP57" s="748"/>
      <c r="EQ57" s="749"/>
      <c r="ER57" s="747"/>
      <c r="ES57" s="748"/>
      <c r="ET57" s="749"/>
      <c r="EU57" s="747"/>
      <c r="EV57" s="748"/>
      <c r="EW57" s="749"/>
      <c r="EX57" s="750"/>
      <c r="EZ57" s="752" t="s">
        <v>1244</v>
      </c>
      <c r="FA57" s="714" t="s">
        <v>1245</v>
      </c>
      <c r="FB57" s="722" t="s">
        <v>746</v>
      </c>
      <c r="FC57" s="753" t="e">
        <v>#N/A</v>
      </c>
      <c r="FD57" s="754" t="e">
        <v>#N/A</v>
      </c>
      <c r="FE57" s="755" t="s">
        <v>749</v>
      </c>
      <c r="FF57" s="756">
        <v>2.98</v>
      </c>
      <c r="FG57" s="757" t="s">
        <v>749</v>
      </c>
      <c r="FH57" s="756">
        <v>2.96</v>
      </c>
      <c r="FI57" s="758" t="s">
        <v>743</v>
      </c>
      <c r="FJ57" s="759">
        <v>0</v>
      </c>
      <c r="FK57" s="760" t="s">
        <v>749</v>
      </c>
      <c r="FL57" s="761">
        <v>100</v>
      </c>
      <c r="FM57" s="762">
        <v>26</v>
      </c>
      <c r="FN57" s="763">
        <v>26</v>
      </c>
      <c r="FO57" s="755" t="s">
        <v>733</v>
      </c>
      <c r="FP57" s="756">
        <v>0</v>
      </c>
      <c r="FQ57" s="757" t="s">
        <v>733</v>
      </c>
      <c r="FR57" s="756">
        <v>0</v>
      </c>
      <c r="FS57" s="758" t="s">
        <v>733</v>
      </c>
      <c r="FT57" s="759">
        <v>0</v>
      </c>
      <c r="FU57" s="760" t="s">
        <v>733</v>
      </c>
      <c r="FV57" s="761" t="s">
        <v>733</v>
      </c>
      <c r="FW57" s="762" t="s">
        <v>733</v>
      </c>
      <c r="FX57" s="763" t="s">
        <v>733</v>
      </c>
      <c r="FZ57" s="764" t="s">
        <v>750</v>
      </c>
      <c r="GA57" s="765" t="s">
        <v>745</v>
      </c>
      <c r="GB57" s="693"/>
      <c r="GD57" s="766"/>
      <c r="GE57" s="766"/>
    </row>
    <row r="58" spans="2:187" s="751" customFormat="1" ht="18.75" customHeight="1" x14ac:dyDescent="0.15">
      <c r="B58" s="704" t="s">
        <v>1253</v>
      </c>
      <c r="C58" s="705" t="s">
        <v>1109</v>
      </c>
      <c r="D58" s="706">
        <v>2023</v>
      </c>
      <c r="E58" s="707" t="s">
        <v>1328</v>
      </c>
      <c r="F58" s="708">
        <v>1006427</v>
      </c>
      <c r="G58" s="709">
        <v>1006427</v>
      </c>
      <c r="H58" s="710">
        <v>45135</v>
      </c>
      <c r="I58" s="711" t="s">
        <v>1254</v>
      </c>
      <c r="J58" s="712" t="s">
        <v>1109</v>
      </c>
      <c r="K58" s="713" t="s">
        <v>1111</v>
      </c>
      <c r="L58" s="705" t="s">
        <v>1109</v>
      </c>
      <c r="M58" s="713" t="s">
        <v>1111</v>
      </c>
      <c r="N58" s="714" t="s">
        <v>1255</v>
      </c>
      <c r="O58" s="711" t="s">
        <v>21</v>
      </c>
      <c r="P58" s="714" t="s">
        <v>22</v>
      </c>
      <c r="Q58" s="715" t="s">
        <v>1328</v>
      </c>
      <c r="R58" s="716"/>
      <c r="S58" s="716"/>
      <c r="T58" s="717"/>
      <c r="U58" s="718"/>
      <c r="V58" s="719">
        <v>3329</v>
      </c>
      <c r="W58" s="720">
        <v>1</v>
      </c>
      <c r="X58" s="720">
        <v>1</v>
      </c>
      <c r="Y58" s="721"/>
      <c r="Z58" s="706">
        <v>2023</v>
      </c>
      <c r="AA58" s="722">
        <v>2025</v>
      </c>
      <c r="AB58" s="723" t="s">
        <v>1256</v>
      </c>
      <c r="AC58" s="724"/>
      <c r="AD58" s="714"/>
      <c r="AE58" s="725" t="s">
        <v>734</v>
      </c>
      <c r="AF58" s="712" t="s">
        <v>1257</v>
      </c>
      <c r="AG58" s="712" t="s">
        <v>1258</v>
      </c>
      <c r="AH58" s="714" t="s">
        <v>1259</v>
      </c>
      <c r="AI58" s="725"/>
      <c r="AJ58" s="714"/>
      <c r="AK58" s="726">
        <v>2022</v>
      </c>
      <c r="AL58" s="720">
        <v>5648</v>
      </c>
      <c r="AM58" s="720">
        <v>5642</v>
      </c>
      <c r="AN58" s="727"/>
      <c r="AO58" s="728"/>
      <c r="AP58" s="729">
        <v>2025</v>
      </c>
      <c r="AQ58" s="721">
        <v>5478</v>
      </c>
      <c r="AR58" s="730">
        <v>3</v>
      </c>
      <c r="AS58" s="721">
        <v>5472</v>
      </c>
      <c r="AT58" s="730">
        <v>3.01</v>
      </c>
      <c r="AU58" s="731"/>
      <c r="AV58" s="728"/>
      <c r="AW58" s="732"/>
      <c r="AX58" s="733" t="s">
        <v>1260</v>
      </c>
      <c r="AY58" s="726"/>
      <c r="AZ58" s="720"/>
      <c r="BA58" s="720"/>
      <c r="BB58" s="727"/>
      <c r="BC58" s="734"/>
      <c r="BD58" s="729"/>
      <c r="BE58" s="721"/>
      <c r="BF58" s="730"/>
      <c r="BG58" s="721"/>
      <c r="BH58" s="730"/>
      <c r="BI58" s="731"/>
      <c r="BJ58" s="734"/>
      <c r="BK58" s="732"/>
      <c r="BL58" s="733"/>
      <c r="BM58" s="711"/>
      <c r="BN58" s="735"/>
      <c r="BO58" s="714"/>
      <c r="BP58" s="711"/>
      <c r="BQ58" s="735"/>
      <c r="BR58" s="714"/>
      <c r="BS58" s="711"/>
      <c r="BT58" s="735"/>
      <c r="BU58" s="714"/>
      <c r="BV58" s="711"/>
      <c r="BW58" s="735"/>
      <c r="BX58" s="714"/>
      <c r="BY58" s="711"/>
      <c r="BZ58" s="735"/>
      <c r="CA58" s="714"/>
      <c r="CB58" s="736"/>
      <c r="CC58" s="705" t="s">
        <v>736</v>
      </c>
      <c r="CD58" s="737"/>
      <c r="CE58" s="738" t="s">
        <v>736</v>
      </c>
      <c r="CF58" s="739"/>
      <c r="CG58" s="740"/>
      <c r="CH58" s="740"/>
      <c r="CI58" s="740"/>
      <c r="CJ58" s="740"/>
      <c r="CK58" s="741"/>
      <c r="CL58" s="738" t="s">
        <v>736</v>
      </c>
      <c r="CM58" s="714"/>
      <c r="CN58" s="724" t="s">
        <v>736</v>
      </c>
      <c r="CO58" s="742"/>
      <c r="CP58" s="743">
        <v>0</v>
      </c>
      <c r="CQ58" s="744"/>
      <c r="CR58" s="743">
        <v>0</v>
      </c>
      <c r="CS58" s="744"/>
      <c r="CT58" s="743">
        <v>0</v>
      </c>
      <c r="CU58" s="744"/>
      <c r="CV58" s="743">
        <v>0</v>
      </c>
      <c r="CW58" s="745" t="s">
        <v>738</v>
      </c>
      <c r="CX58" s="746" t="s">
        <v>738</v>
      </c>
      <c r="CY58" s="747"/>
      <c r="CZ58" s="748" t="s">
        <v>739</v>
      </c>
      <c r="DA58" s="749" t="s">
        <v>738</v>
      </c>
      <c r="DB58" s="747"/>
      <c r="DC58" s="748" t="s">
        <v>738</v>
      </c>
      <c r="DD58" s="749" t="s">
        <v>738</v>
      </c>
      <c r="DE58" s="747"/>
      <c r="DF58" s="748" t="s">
        <v>739</v>
      </c>
      <c r="DG58" s="749" t="s">
        <v>740</v>
      </c>
      <c r="DH58" s="747"/>
      <c r="DI58" s="748" t="s">
        <v>738</v>
      </c>
      <c r="DJ58" s="749" t="s">
        <v>738</v>
      </c>
      <c r="DK58" s="747"/>
      <c r="DL58" s="748" t="s">
        <v>739</v>
      </c>
      <c r="DM58" s="749" t="s">
        <v>740</v>
      </c>
      <c r="DN58" s="747"/>
      <c r="DO58" s="748" t="s">
        <v>739</v>
      </c>
      <c r="DP58" s="749" t="s">
        <v>740</v>
      </c>
      <c r="DQ58" s="747"/>
      <c r="DR58" s="748" t="s">
        <v>739</v>
      </c>
      <c r="DS58" s="749" t="s">
        <v>740</v>
      </c>
      <c r="DT58" s="747"/>
      <c r="DU58" s="748" t="s">
        <v>738</v>
      </c>
      <c r="DV58" s="749" t="s">
        <v>738</v>
      </c>
      <c r="DW58" s="747"/>
      <c r="DX58" s="748" t="s">
        <v>741</v>
      </c>
      <c r="DY58" s="749" t="s">
        <v>741</v>
      </c>
      <c r="DZ58" s="747"/>
      <c r="EA58" s="748" t="s">
        <v>741</v>
      </c>
      <c r="EB58" s="749" t="s">
        <v>741</v>
      </c>
      <c r="EC58" s="747"/>
      <c r="ED58" s="748" t="s">
        <v>741</v>
      </c>
      <c r="EE58" s="749" t="s">
        <v>741</v>
      </c>
      <c r="EF58" s="747"/>
      <c r="EG58" s="748" t="s">
        <v>739</v>
      </c>
      <c r="EH58" s="749" t="s">
        <v>740</v>
      </c>
      <c r="EI58" s="747"/>
      <c r="EJ58" s="745"/>
      <c r="EK58" s="746"/>
      <c r="EL58" s="747"/>
      <c r="EM58" s="748"/>
      <c r="EN58" s="749"/>
      <c r="EO58" s="747"/>
      <c r="EP58" s="748"/>
      <c r="EQ58" s="749"/>
      <c r="ER58" s="747"/>
      <c r="ES58" s="748"/>
      <c r="ET58" s="749"/>
      <c r="EU58" s="747"/>
      <c r="EV58" s="748"/>
      <c r="EW58" s="749"/>
      <c r="EX58" s="750"/>
      <c r="EZ58" s="752" t="s">
        <v>1253</v>
      </c>
      <c r="FA58" s="714" t="s">
        <v>1109</v>
      </c>
      <c r="FB58" s="722" t="s">
        <v>1328</v>
      </c>
      <c r="FC58" s="753" t="e">
        <v>#N/A</v>
      </c>
      <c r="FD58" s="754" t="e">
        <v>#N/A</v>
      </c>
      <c r="FE58" s="755" t="s">
        <v>749</v>
      </c>
      <c r="FF58" s="756">
        <v>3</v>
      </c>
      <c r="FG58" s="757" t="s">
        <v>749</v>
      </c>
      <c r="FH58" s="756">
        <v>3.01</v>
      </c>
      <c r="FI58" s="758" t="s">
        <v>743</v>
      </c>
      <c r="FJ58" s="759">
        <v>0</v>
      </c>
      <c r="FK58" s="760" t="s">
        <v>749</v>
      </c>
      <c r="FL58" s="761">
        <v>100</v>
      </c>
      <c r="FM58" s="762">
        <v>20</v>
      </c>
      <c r="FN58" s="763">
        <v>20</v>
      </c>
      <c r="FO58" s="755" t="s">
        <v>733</v>
      </c>
      <c r="FP58" s="756">
        <v>0</v>
      </c>
      <c r="FQ58" s="757" t="s">
        <v>733</v>
      </c>
      <c r="FR58" s="756">
        <v>0</v>
      </c>
      <c r="FS58" s="758" t="s">
        <v>733</v>
      </c>
      <c r="FT58" s="759">
        <v>0</v>
      </c>
      <c r="FU58" s="760" t="s">
        <v>733</v>
      </c>
      <c r="FV58" s="761" t="s">
        <v>733</v>
      </c>
      <c r="FW58" s="762" t="s">
        <v>733</v>
      </c>
      <c r="FX58" s="763" t="s">
        <v>733</v>
      </c>
      <c r="FZ58" s="764" t="s">
        <v>750</v>
      </c>
      <c r="GA58" s="765" t="s">
        <v>745</v>
      </c>
      <c r="GB58" s="693"/>
      <c r="GD58" s="766"/>
      <c r="GE58" s="766"/>
    </row>
    <row r="59" spans="2:187" s="751" customFormat="1" ht="18.75" customHeight="1" x14ac:dyDescent="0.15">
      <c r="B59" s="704" t="s">
        <v>1261</v>
      </c>
      <c r="C59" s="705" t="s">
        <v>1262</v>
      </c>
      <c r="D59" s="706">
        <v>2023</v>
      </c>
      <c r="E59" s="707" t="s">
        <v>746</v>
      </c>
      <c r="F59" s="708">
        <v>1069428</v>
      </c>
      <c r="G59" s="709">
        <v>1069428</v>
      </c>
      <c r="H59" s="710">
        <v>45134</v>
      </c>
      <c r="I59" s="711" t="s">
        <v>1263</v>
      </c>
      <c r="J59" s="712" t="s">
        <v>1262</v>
      </c>
      <c r="K59" s="713" t="s">
        <v>1264</v>
      </c>
      <c r="L59" s="705" t="s">
        <v>1262</v>
      </c>
      <c r="M59" s="713" t="s">
        <v>1265</v>
      </c>
      <c r="N59" s="714" t="s">
        <v>1263</v>
      </c>
      <c r="O59" s="711" t="s">
        <v>100</v>
      </c>
      <c r="P59" s="714" t="s">
        <v>102</v>
      </c>
      <c r="Q59" s="715" t="s">
        <v>747</v>
      </c>
      <c r="R59" s="716"/>
      <c r="S59" s="716"/>
      <c r="T59" s="717"/>
      <c r="U59" s="718"/>
      <c r="V59" s="719">
        <v>2762.5866000000001</v>
      </c>
      <c r="W59" s="720">
        <v>1</v>
      </c>
      <c r="X59" s="720">
        <v>1</v>
      </c>
      <c r="Y59" s="721"/>
      <c r="Z59" s="706">
        <v>2023</v>
      </c>
      <c r="AA59" s="722">
        <v>2025</v>
      </c>
      <c r="AB59" s="723" t="s">
        <v>1266</v>
      </c>
      <c r="AC59" s="724"/>
      <c r="AD59" s="714" t="s">
        <v>1267</v>
      </c>
      <c r="AE59" s="725" t="s">
        <v>734</v>
      </c>
      <c r="AF59" s="712" t="s">
        <v>1268</v>
      </c>
      <c r="AG59" s="712" t="s">
        <v>1269</v>
      </c>
      <c r="AH59" s="714" t="s">
        <v>1270</v>
      </c>
      <c r="AI59" s="725"/>
      <c r="AJ59" s="714"/>
      <c r="AK59" s="726">
        <v>2022</v>
      </c>
      <c r="AL59" s="720">
        <v>4853</v>
      </c>
      <c r="AM59" s="720">
        <v>3929</v>
      </c>
      <c r="AN59" s="727"/>
      <c r="AO59" s="728"/>
      <c r="AP59" s="729">
        <v>2025</v>
      </c>
      <c r="AQ59" s="721">
        <v>4828</v>
      </c>
      <c r="AR59" s="730">
        <v>0.51</v>
      </c>
      <c r="AS59" s="721">
        <v>3921</v>
      </c>
      <c r="AT59" s="730">
        <v>0.2</v>
      </c>
      <c r="AU59" s="731"/>
      <c r="AV59" s="728"/>
      <c r="AW59" s="732"/>
      <c r="AX59" s="733" t="s">
        <v>1271</v>
      </c>
      <c r="AY59" s="726"/>
      <c r="AZ59" s="720"/>
      <c r="BA59" s="720"/>
      <c r="BB59" s="727"/>
      <c r="BC59" s="734"/>
      <c r="BD59" s="729"/>
      <c r="BE59" s="721"/>
      <c r="BF59" s="730"/>
      <c r="BG59" s="721"/>
      <c r="BH59" s="730"/>
      <c r="BI59" s="731"/>
      <c r="BJ59" s="734"/>
      <c r="BK59" s="732"/>
      <c r="BL59" s="733"/>
      <c r="BM59" s="711"/>
      <c r="BN59" s="735"/>
      <c r="BO59" s="714"/>
      <c r="BP59" s="711"/>
      <c r="BQ59" s="735"/>
      <c r="BR59" s="714"/>
      <c r="BS59" s="711"/>
      <c r="BT59" s="735"/>
      <c r="BU59" s="714"/>
      <c r="BV59" s="711"/>
      <c r="BW59" s="735"/>
      <c r="BX59" s="714"/>
      <c r="BY59" s="711"/>
      <c r="BZ59" s="735"/>
      <c r="CA59" s="714"/>
      <c r="CB59" s="736"/>
      <c r="CC59" s="705" t="s">
        <v>736</v>
      </c>
      <c r="CD59" s="737"/>
      <c r="CE59" s="738" t="s">
        <v>736</v>
      </c>
      <c r="CF59" s="739"/>
      <c r="CG59" s="740"/>
      <c r="CH59" s="740"/>
      <c r="CI59" s="740"/>
      <c r="CJ59" s="740"/>
      <c r="CK59" s="741"/>
      <c r="CL59" s="738" t="s">
        <v>736</v>
      </c>
      <c r="CM59" s="714"/>
      <c r="CN59" s="724" t="s">
        <v>736</v>
      </c>
      <c r="CO59" s="742"/>
      <c r="CP59" s="743">
        <v>0</v>
      </c>
      <c r="CQ59" s="744"/>
      <c r="CR59" s="743">
        <v>0</v>
      </c>
      <c r="CS59" s="744"/>
      <c r="CT59" s="743">
        <v>0</v>
      </c>
      <c r="CU59" s="744"/>
      <c r="CV59" s="743">
        <v>0</v>
      </c>
      <c r="CW59" s="745" t="s">
        <v>737</v>
      </c>
      <c r="CX59" s="746" t="s">
        <v>740</v>
      </c>
      <c r="CY59" s="747"/>
      <c r="CZ59" s="748" t="s">
        <v>739</v>
      </c>
      <c r="DA59" s="749" t="s">
        <v>740</v>
      </c>
      <c r="DB59" s="747"/>
      <c r="DC59" s="748" t="s">
        <v>739</v>
      </c>
      <c r="DD59" s="749" t="s">
        <v>740</v>
      </c>
      <c r="DE59" s="747"/>
      <c r="DF59" s="748" t="s">
        <v>739</v>
      </c>
      <c r="DG59" s="749" t="s">
        <v>740</v>
      </c>
      <c r="DH59" s="747"/>
      <c r="DI59" s="748" t="s">
        <v>739</v>
      </c>
      <c r="DJ59" s="749" t="s">
        <v>740</v>
      </c>
      <c r="DK59" s="747"/>
      <c r="DL59" s="748" t="s">
        <v>739</v>
      </c>
      <c r="DM59" s="749" t="s">
        <v>740</v>
      </c>
      <c r="DN59" s="747"/>
      <c r="DO59" s="748" t="s">
        <v>741</v>
      </c>
      <c r="DP59" s="749" t="s">
        <v>741</v>
      </c>
      <c r="DQ59" s="747"/>
      <c r="DR59" s="748" t="s">
        <v>739</v>
      </c>
      <c r="DS59" s="749" t="s">
        <v>740</v>
      </c>
      <c r="DT59" s="747"/>
      <c r="DU59" s="748" t="s">
        <v>739</v>
      </c>
      <c r="DV59" s="749" t="s">
        <v>740</v>
      </c>
      <c r="DW59" s="747"/>
      <c r="DX59" s="748" t="s">
        <v>741</v>
      </c>
      <c r="DY59" s="749" t="s">
        <v>741</v>
      </c>
      <c r="DZ59" s="747"/>
      <c r="EA59" s="748" t="s">
        <v>741</v>
      </c>
      <c r="EB59" s="749" t="s">
        <v>741</v>
      </c>
      <c r="EC59" s="747"/>
      <c r="ED59" s="748" t="s">
        <v>741</v>
      </c>
      <c r="EE59" s="749" t="s">
        <v>741</v>
      </c>
      <c r="EF59" s="747"/>
      <c r="EG59" s="748" t="s">
        <v>739</v>
      </c>
      <c r="EH59" s="749" t="s">
        <v>740</v>
      </c>
      <c r="EI59" s="747"/>
      <c r="EJ59" s="745"/>
      <c r="EK59" s="746"/>
      <c r="EL59" s="747"/>
      <c r="EM59" s="748"/>
      <c r="EN59" s="749"/>
      <c r="EO59" s="747"/>
      <c r="EP59" s="748"/>
      <c r="EQ59" s="749"/>
      <c r="ER59" s="747"/>
      <c r="ES59" s="748"/>
      <c r="ET59" s="749"/>
      <c r="EU59" s="747"/>
      <c r="EV59" s="748"/>
      <c r="EW59" s="749"/>
      <c r="EX59" s="750"/>
      <c r="EZ59" s="752" t="s">
        <v>1261</v>
      </c>
      <c r="FA59" s="714" t="s">
        <v>1262</v>
      </c>
      <c r="FB59" s="722" t="s">
        <v>746</v>
      </c>
      <c r="FC59" s="753" t="e">
        <v>#N/A</v>
      </c>
      <c r="FD59" s="754" t="e">
        <v>#N/A</v>
      </c>
      <c r="FE59" s="755" t="s">
        <v>749</v>
      </c>
      <c r="FF59" s="756">
        <v>0.51</v>
      </c>
      <c r="FG59" s="757" t="s">
        <v>749</v>
      </c>
      <c r="FH59" s="756">
        <v>0.2</v>
      </c>
      <c r="FI59" s="758" t="s">
        <v>743</v>
      </c>
      <c r="FJ59" s="759">
        <v>0</v>
      </c>
      <c r="FK59" s="760" t="s">
        <v>749</v>
      </c>
      <c r="FL59" s="761">
        <v>100</v>
      </c>
      <c r="FM59" s="762">
        <v>18</v>
      </c>
      <c r="FN59" s="763">
        <v>18</v>
      </c>
      <c r="FO59" s="755" t="s">
        <v>733</v>
      </c>
      <c r="FP59" s="756">
        <v>0</v>
      </c>
      <c r="FQ59" s="757" t="s">
        <v>733</v>
      </c>
      <c r="FR59" s="756">
        <v>0</v>
      </c>
      <c r="FS59" s="758" t="s">
        <v>733</v>
      </c>
      <c r="FT59" s="759">
        <v>0</v>
      </c>
      <c r="FU59" s="760" t="s">
        <v>733</v>
      </c>
      <c r="FV59" s="761" t="s">
        <v>733</v>
      </c>
      <c r="FW59" s="762" t="s">
        <v>733</v>
      </c>
      <c r="FX59" s="763" t="s">
        <v>733</v>
      </c>
      <c r="FZ59" s="764" t="s">
        <v>750</v>
      </c>
      <c r="GA59" s="765" t="s">
        <v>745</v>
      </c>
      <c r="GB59" s="693"/>
      <c r="GD59" s="766"/>
      <c r="GE59" s="766"/>
    </row>
    <row r="60" spans="2:187" s="751" customFormat="1" ht="18.75" customHeight="1" x14ac:dyDescent="0.15">
      <c r="B60" s="704" t="s">
        <v>1272</v>
      </c>
      <c r="C60" s="705" t="s">
        <v>1273</v>
      </c>
      <c r="D60" s="706">
        <v>2023</v>
      </c>
      <c r="E60" s="707" t="s">
        <v>746</v>
      </c>
      <c r="F60" s="708">
        <v>1047429</v>
      </c>
      <c r="G60" s="709">
        <v>1047429</v>
      </c>
      <c r="H60" s="710">
        <v>45128</v>
      </c>
      <c r="I60" s="711" t="s">
        <v>1274</v>
      </c>
      <c r="J60" s="712" t="s">
        <v>1273</v>
      </c>
      <c r="K60" s="713" t="s">
        <v>1275</v>
      </c>
      <c r="L60" s="705" t="s">
        <v>1273</v>
      </c>
      <c r="M60" s="713" t="s">
        <v>1275</v>
      </c>
      <c r="N60" s="714" t="s">
        <v>1276</v>
      </c>
      <c r="O60" s="711" t="s">
        <v>67</v>
      </c>
      <c r="P60" s="714" t="s">
        <v>73</v>
      </c>
      <c r="Q60" s="715" t="s">
        <v>747</v>
      </c>
      <c r="R60" s="716"/>
      <c r="S60" s="716"/>
      <c r="T60" s="717"/>
      <c r="U60" s="718"/>
      <c r="V60" s="719">
        <v>1511</v>
      </c>
      <c r="W60" s="720">
        <v>1</v>
      </c>
      <c r="X60" s="720">
        <v>1</v>
      </c>
      <c r="Y60" s="721"/>
      <c r="Z60" s="706">
        <v>2023</v>
      </c>
      <c r="AA60" s="722">
        <v>2025</v>
      </c>
      <c r="AB60" s="723" t="s">
        <v>1277</v>
      </c>
      <c r="AC60" s="724"/>
      <c r="AD60" s="714"/>
      <c r="AE60" s="725" t="s">
        <v>734</v>
      </c>
      <c r="AF60" s="712" t="s">
        <v>1278</v>
      </c>
      <c r="AG60" s="712" t="s">
        <v>1279</v>
      </c>
      <c r="AH60" s="714" t="s">
        <v>1280</v>
      </c>
      <c r="AI60" s="725"/>
      <c r="AJ60" s="714"/>
      <c r="AK60" s="726">
        <v>2022</v>
      </c>
      <c r="AL60" s="720">
        <v>2762</v>
      </c>
      <c r="AM60" s="720">
        <v>2756</v>
      </c>
      <c r="AN60" s="727">
        <v>70.520349282540991</v>
      </c>
      <c r="AO60" s="728" t="s">
        <v>754</v>
      </c>
      <c r="AP60" s="729">
        <v>2025</v>
      </c>
      <c r="AQ60" s="721">
        <v>2659</v>
      </c>
      <c r="AR60" s="730">
        <v>3.72</v>
      </c>
      <c r="AS60" s="721">
        <v>2654</v>
      </c>
      <c r="AT60" s="730">
        <v>3.7</v>
      </c>
      <c r="AU60" s="731">
        <v>67.89</v>
      </c>
      <c r="AV60" s="728" t="s">
        <v>754</v>
      </c>
      <c r="AW60" s="732">
        <v>3.72</v>
      </c>
      <c r="AX60" s="733" t="s">
        <v>1281</v>
      </c>
      <c r="AY60" s="726"/>
      <c r="AZ60" s="720"/>
      <c r="BA60" s="720"/>
      <c r="BB60" s="727"/>
      <c r="BC60" s="734"/>
      <c r="BD60" s="729"/>
      <c r="BE60" s="721"/>
      <c r="BF60" s="730"/>
      <c r="BG60" s="721"/>
      <c r="BH60" s="730"/>
      <c r="BI60" s="731"/>
      <c r="BJ60" s="734"/>
      <c r="BK60" s="732"/>
      <c r="BL60" s="733"/>
      <c r="BM60" s="711"/>
      <c r="BN60" s="735"/>
      <c r="BO60" s="714"/>
      <c r="BP60" s="711"/>
      <c r="BQ60" s="735"/>
      <c r="BR60" s="714"/>
      <c r="BS60" s="711"/>
      <c r="BT60" s="735"/>
      <c r="BU60" s="714"/>
      <c r="BV60" s="711"/>
      <c r="BW60" s="735"/>
      <c r="BX60" s="714"/>
      <c r="BY60" s="711"/>
      <c r="BZ60" s="735"/>
      <c r="CA60" s="714"/>
      <c r="CB60" s="736"/>
      <c r="CC60" s="705" t="s">
        <v>736</v>
      </c>
      <c r="CD60" s="737"/>
      <c r="CE60" s="738" t="s">
        <v>736</v>
      </c>
      <c r="CF60" s="739"/>
      <c r="CG60" s="740"/>
      <c r="CH60" s="740"/>
      <c r="CI60" s="740"/>
      <c r="CJ60" s="740"/>
      <c r="CK60" s="741"/>
      <c r="CL60" s="738" t="s">
        <v>736</v>
      </c>
      <c r="CM60" s="714"/>
      <c r="CN60" s="724" t="s">
        <v>736</v>
      </c>
      <c r="CO60" s="742"/>
      <c r="CP60" s="743">
        <v>0</v>
      </c>
      <c r="CQ60" s="744"/>
      <c r="CR60" s="743">
        <v>0</v>
      </c>
      <c r="CS60" s="744"/>
      <c r="CT60" s="743">
        <v>0</v>
      </c>
      <c r="CU60" s="744"/>
      <c r="CV60" s="743">
        <v>0</v>
      </c>
      <c r="CW60" s="745" t="s">
        <v>737</v>
      </c>
      <c r="CX60" s="746" t="s">
        <v>740</v>
      </c>
      <c r="CY60" s="747"/>
      <c r="CZ60" s="748" t="s">
        <v>739</v>
      </c>
      <c r="DA60" s="749" t="s">
        <v>740</v>
      </c>
      <c r="DB60" s="747"/>
      <c r="DC60" s="748" t="s">
        <v>739</v>
      </c>
      <c r="DD60" s="749" t="s">
        <v>740</v>
      </c>
      <c r="DE60" s="747"/>
      <c r="DF60" s="748" t="s">
        <v>739</v>
      </c>
      <c r="DG60" s="749" t="s">
        <v>740</v>
      </c>
      <c r="DH60" s="747"/>
      <c r="DI60" s="748" t="s">
        <v>739</v>
      </c>
      <c r="DJ60" s="749" t="s">
        <v>740</v>
      </c>
      <c r="DK60" s="747"/>
      <c r="DL60" s="748" t="s">
        <v>739</v>
      </c>
      <c r="DM60" s="749" t="s">
        <v>740</v>
      </c>
      <c r="DN60" s="747"/>
      <c r="DO60" s="748" t="s">
        <v>739</v>
      </c>
      <c r="DP60" s="749" t="s">
        <v>740</v>
      </c>
      <c r="DQ60" s="747"/>
      <c r="DR60" s="748" t="s">
        <v>739</v>
      </c>
      <c r="DS60" s="749" t="s">
        <v>740</v>
      </c>
      <c r="DT60" s="747"/>
      <c r="DU60" s="748" t="s">
        <v>739</v>
      </c>
      <c r="DV60" s="749" t="s">
        <v>740</v>
      </c>
      <c r="DW60" s="747"/>
      <c r="DX60" s="748" t="s">
        <v>741</v>
      </c>
      <c r="DY60" s="749" t="s">
        <v>741</v>
      </c>
      <c r="DZ60" s="747"/>
      <c r="EA60" s="748" t="s">
        <v>741</v>
      </c>
      <c r="EB60" s="749" t="s">
        <v>741</v>
      </c>
      <c r="EC60" s="747"/>
      <c r="ED60" s="748" t="s">
        <v>741</v>
      </c>
      <c r="EE60" s="749" t="s">
        <v>741</v>
      </c>
      <c r="EF60" s="747"/>
      <c r="EG60" s="748" t="s">
        <v>741</v>
      </c>
      <c r="EH60" s="749" t="s">
        <v>741</v>
      </c>
      <c r="EI60" s="747"/>
      <c r="EJ60" s="745"/>
      <c r="EK60" s="746"/>
      <c r="EL60" s="747"/>
      <c r="EM60" s="748"/>
      <c r="EN60" s="749"/>
      <c r="EO60" s="747"/>
      <c r="EP60" s="748"/>
      <c r="EQ60" s="749"/>
      <c r="ER60" s="747"/>
      <c r="ES60" s="748"/>
      <c r="ET60" s="749"/>
      <c r="EU60" s="747"/>
      <c r="EV60" s="748"/>
      <c r="EW60" s="749"/>
      <c r="EX60" s="750"/>
      <c r="EZ60" s="752" t="s">
        <v>1272</v>
      </c>
      <c r="FA60" s="714" t="s">
        <v>1273</v>
      </c>
      <c r="FB60" s="722" t="s">
        <v>746</v>
      </c>
      <c r="FC60" s="753" t="e">
        <v>#N/A</v>
      </c>
      <c r="FD60" s="754" t="e">
        <v>#N/A</v>
      </c>
      <c r="FE60" s="755" t="s">
        <v>749</v>
      </c>
      <c r="FF60" s="756">
        <v>3.72</v>
      </c>
      <c r="FG60" s="757" t="s">
        <v>749</v>
      </c>
      <c r="FH60" s="756">
        <v>3.7</v>
      </c>
      <c r="FI60" s="758" t="s">
        <v>749</v>
      </c>
      <c r="FJ60" s="759">
        <v>3.72</v>
      </c>
      <c r="FK60" s="760" t="s">
        <v>749</v>
      </c>
      <c r="FL60" s="761">
        <v>100</v>
      </c>
      <c r="FM60" s="762">
        <v>18</v>
      </c>
      <c r="FN60" s="763">
        <v>18</v>
      </c>
      <c r="FO60" s="755" t="s">
        <v>733</v>
      </c>
      <c r="FP60" s="756">
        <v>0</v>
      </c>
      <c r="FQ60" s="757" t="s">
        <v>733</v>
      </c>
      <c r="FR60" s="756">
        <v>0</v>
      </c>
      <c r="FS60" s="758" t="s">
        <v>733</v>
      </c>
      <c r="FT60" s="759">
        <v>0</v>
      </c>
      <c r="FU60" s="760" t="s">
        <v>733</v>
      </c>
      <c r="FV60" s="761" t="s">
        <v>733</v>
      </c>
      <c r="FW60" s="762" t="s">
        <v>733</v>
      </c>
      <c r="FX60" s="763" t="s">
        <v>733</v>
      </c>
      <c r="FZ60" s="764" t="s">
        <v>750</v>
      </c>
      <c r="GA60" s="765" t="s">
        <v>745</v>
      </c>
      <c r="GB60" s="693"/>
      <c r="GD60" s="766"/>
      <c r="GE60" s="766"/>
    </row>
    <row r="61" spans="2:187" s="751" customFormat="1" ht="18.75" customHeight="1" x14ac:dyDescent="0.15">
      <c r="B61" s="704" t="s">
        <v>1282</v>
      </c>
      <c r="C61" s="705" t="s">
        <v>1283</v>
      </c>
      <c r="D61" s="706">
        <v>2023</v>
      </c>
      <c r="E61" s="707" t="s">
        <v>746</v>
      </c>
      <c r="F61" s="708">
        <v>1021430</v>
      </c>
      <c r="G61" s="709">
        <v>1021430</v>
      </c>
      <c r="H61" s="710">
        <v>45232</v>
      </c>
      <c r="I61" s="711" t="s">
        <v>1284</v>
      </c>
      <c r="J61" s="712" t="s">
        <v>1316</v>
      </c>
      <c r="K61" s="713" t="s">
        <v>1325</v>
      </c>
      <c r="L61" s="705" t="s">
        <v>1316</v>
      </c>
      <c r="M61" s="713" t="s">
        <v>1325</v>
      </c>
      <c r="N61" s="714" t="s">
        <v>1284</v>
      </c>
      <c r="O61" s="711" t="s">
        <v>25</v>
      </c>
      <c r="P61" s="714" t="s">
        <v>38</v>
      </c>
      <c r="Q61" s="715" t="s">
        <v>747</v>
      </c>
      <c r="R61" s="716"/>
      <c r="S61" s="716"/>
      <c r="T61" s="717"/>
      <c r="U61" s="718"/>
      <c r="V61" s="719">
        <v>3313</v>
      </c>
      <c r="W61" s="720">
        <v>1</v>
      </c>
      <c r="X61" s="720">
        <v>1</v>
      </c>
      <c r="Y61" s="721"/>
      <c r="Z61" s="706">
        <v>2023</v>
      </c>
      <c r="AA61" s="722">
        <v>2025</v>
      </c>
      <c r="AB61" s="723" t="s">
        <v>1285</v>
      </c>
      <c r="AC61" s="724"/>
      <c r="AD61" s="714"/>
      <c r="AE61" s="725" t="s">
        <v>734</v>
      </c>
      <c r="AF61" s="712" t="s">
        <v>1286</v>
      </c>
      <c r="AG61" s="712" t="s">
        <v>1287</v>
      </c>
      <c r="AH61" s="714" t="s">
        <v>1288</v>
      </c>
      <c r="AI61" s="725"/>
      <c r="AJ61" s="714"/>
      <c r="AK61" s="726">
        <v>2022</v>
      </c>
      <c r="AL61" s="720">
        <v>5576</v>
      </c>
      <c r="AM61" s="720">
        <v>5677</v>
      </c>
      <c r="AN61" s="727">
        <v>1.2385606397156819</v>
      </c>
      <c r="AO61" s="728" t="s">
        <v>1289</v>
      </c>
      <c r="AP61" s="729">
        <v>2025</v>
      </c>
      <c r="AQ61" s="721">
        <v>6761</v>
      </c>
      <c r="AR61" s="730">
        <v>-21.26</v>
      </c>
      <c r="AS61" s="721">
        <v>6883</v>
      </c>
      <c r="AT61" s="730">
        <v>-21.25</v>
      </c>
      <c r="AU61" s="731">
        <v>1.2</v>
      </c>
      <c r="AV61" s="728" t="s">
        <v>1289</v>
      </c>
      <c r="AW61" s="732">
        <v>3.11</v>
      </c>
      <c r="AX61" s="733" t="s">
        <v>1290</v>
      </c>
      <c r="AY61" s="726"/>
      <c r="AZ61" s="720"/>
      <c r="BA61" s="720"/>
      <c r="BB61" s="727"/>
      <c r="BC61" s="734"/>
      <c r="BD61" s="729"/>
      <c r="BE61" s="721"/>
      <c r="BF61" s="730"/>
      <c r="BG61" s="721"/>
      <c r="BH61" s="730"/>
      <c r="BI61" s="731"/>
      <c r="BJ61" s="734"/>
      <c r="BK61" s="732"/>
      <c r="BL61" s="733"/>
      <c r="BM61" s="711"/>
      <c r="BN61" s="735"/>
      <c r="BO61" s="714"/>
      <c r="BP61" s="711"/>
      <c r="BQ61" s="735"/>
      <c r="BR61" s="714"/>
      <c r="BS61" s="711"/>
      <c r="BT61" s="735"/>
      <c r="BU61" s="714"/>
      <c r="BV61" s="711"/>
      <c r="BW61" s="735"/>
      <c r="BX61" s="714"/>
      <c r="BY61" s="711"/>
      <c r="BZ61" s="735"/>
      <c r="CA61" s="714"/>
      <c r="CB61" s="736"/>
      <c r="CC61" s="705" t="s">
        <v>736</v>
      </c>
      <c r="CD61" s="737"/>
      <c r="CE61" s="738" t="s">
        <v>736</v>
      </c>
      <c r="CF61" s="739"/>
      <c r="CG61" s="740"/>
      <c r="CH61" s="740"/>
      <c r="CI61" s="740"/>
      <c r="CJ61" s="740"/>
      <c r="CK61" s="741"/>
      <c r="CL61" s="738" t="s">
        <v>736</v>
      </c>
      <c r="CM61" s="714"/>
      <c r="CN61" s="724" t="s">
        <v>736</v>
      </c>
      <c r="CO61" s="742"/>
      <c r="CP61" s="743">
        <v>0</v>
      </c>
      <c r="CQ61" s="744"/>
      <c r="CR61" s="743">
        <v>0</v>
      </c>
      <c r="CS61" s="744"/>
      <c r="CT61" s="743">
        <v>0</v>
      </c>
      <c r="CU61" s="744"/>
      <c r="CV61" s="743">
        <v>0</v>
      </c>
      <c r="CW61" s="745" t="s">
        <v>737</v>
      </c>
      <c r="CX61" s="746" t="s">
        <v>740</v>
      </c>
      <c r="CY61" s="747"/>
      <c r="CZ61" s="748" t="s">
        <v>739</v>
      </c>
      <c r="DA61" s="749" t="s">
        <v>740</v>
      </c>
      <c r="DB61" s="747"/>
      <c r="DC61" s="748" t="s">
        <v>742</v>
      </c>
      <c r="DD61" s="749" t="s">
        <v>742</v>
      </c>
      <c r="DE61" s="747"/>
      <c r="DF61" s="748" t="s">
        <v>741</v>
      </c>
      <c r="DG61" s="749" t="s">
        <v>741</v>
      </c>
      <c r="DH61" s="747"/>
      <c r="DI61" s="748" t="s">
        <v>742</v>
      </c>
      <c r="DJ61" s="749" t="s">
        <v>742</v>
      </c>
      <c r="DK61" s="747"/>
      <c r="DL61" s="748" t="s">
        <v>742</v>
      </c>
      <c r="DM61" s="749" t="s">
        <v>742</v>
      </c>
      <c r="DN61" s="747"/>
      <c r="DO61" s="748" t="s">
        <v>742</v>
      </c>
      <c r="DP61" s="749" t="s">
        <v>742</v>
      </c>
      <c r="DQ61" s="747"/>
      <c r="DR61" s="748" t="s">
        <v>742</v>
      </c>
      <c r="DS61" s="749" t="s">
        <v>742</v>
      </c>
      <c r="DT61" s="747"/>
      <c r="DU61" s="748" t="s">
        <v>739</v>
      </c>
      <c r="DV61" s="749" t="s">
        <v>740</v>
      </c>
      <c r="DW61" s="747"/>
      <c r="DX61" s="748" t="s">
        <v>741</v>
      </c>
      <c r="DY61" s="749" t="s">
        <v>741</v>
      </c>
      <c r="DZ61" s="747"/>
      <c r="EA61" s="748" t="s">
        <v>741</v>
      </c>
      <c r="EB61" s="749" t="s">
        <v>741</v>
      </c>
      <c r="EC61" s="747"/>
      <c r="ED61" s="748" t="s">
        <v>741</v>
      </c>
      <c r="EE61" s="749" t="s">
        <v>741</v>
      </c>
      <c r="EF61" s="747"/>
      <c r="EG61" s="748" t="s">
        <v>742</v>
      </c>
      <c r="EH61" s="749" t="s">
        <v>742</v>
      </c>
      <c r="EI61" s="747"/>
      <c r="EJ61" s="745"/>
      <c r="EK61" s="746"/>
      <c r="EL61" s="747"/>
      <c r="EM61" s="748"/>
      <c r="EN61" s="749"/>
      <c r="EO61" s="747"/>
      <c r="EP61" s="748"/>
      <c r="EQ61" s="749"/>
      <c r="ER61" s="747"/>
      <c r="ES61" s="748"/>
      <c r="ET61" s="749"/>
      <c r="EU61" s="747"/>
      <c r="EV61" s="748"/>
      <c r="EW61" s="749"/>
      <c r="EX61" s="750"/>
      <c r="EZ61" s="752" t="s">
        <v>1282</v>
      </c>
      <c r="FA61" s="714" t="s">
        <v>1316</v>
      </c>
      <c r="FB61" s="722" t="s">
        <v>746</v>
      </c>
      <c r="FC61" s="753" t="e">
        <v>#N/A</v>
      </c>
      <c r="FD61" s="754" t="e">
        <v>#N/A</v>
      </c>
      <c r="FE61" s="755" t="s">
        <v>743</v>
      </c>
      <c r="FF61" s="756">
        <v>-21.26</v>
      </c>
      <c r="FG61" s="757" t="s">
        <v>743</v>
      </c>
      <c r="FH61" s="756">
        <v>-21.25</v>
      </c>
      <c r="FI61" s="758" t="s">
        <v>749</v>
      </c>
      <c r="FJ61" s="759">
        <v>3.11</v>
      </c>
      <c r="FK61" s="760" t="s">
        <v>743</v>
      </c>
      <c r="FL61" s="761">
        <v>33.333333333333329</v>
      </c>
      <c r="FM61" s="762">
        <v>6</v>
      </c>
      <c r="FN61" s="763">
        <v>18</v>
      </c>
      <c r="FO61" s="755" t="s">
        <v>733</v>
      </c>
      <c r="FP61" s="756">
        <v>0</v>
      </c>
      <c r="FQ61" s="757" t="s">
        <v>733</v>
      </c>
      <c r="FR61" s="756">
        <v>0</v>
      </c>
      <c r="FS61" s="758" t="s">
        <v>733</v>
      </c>
      <c r="FT61" s="759">
        <v>0</v>
      </c>
      <c r="FU61" s="760" t="s">
        <v>733</v>
      </c>
      <c r="FV61" s="761" t="s">
        <v>733</v>
      </c>
      <c r="FW61" s="762" t="s">
        <v>733</v>
      </c>
      <c r="FX61" s="763" t="s">
        <v>733</v>
      </c>
      <c r="FZ61" s="764" t="s">
        <v>744</v>
      </c>
      <c r="GA61" s="765" t="s">
        <v>745</v>
      </c>
      <c r="GB61" s="693"/>
      <c r="GD61" s="766"/>
      <c r="GE61" s="766"/>
    </row>
    <row r="62" spans="2:187" ht="18.75" customHeight="1" x14ac:dyDescent="0.15">
      <c r="B62" s="856" t="s">
        <v>1299</v>
      </c>
      <c r="C62" s="857" t="s">
        <v>1300</v>
      </c>
      <c r="D62" s="858">
        <v>2023</v>
      </c>
      <c r="E62" s="859" t="s">
        <v>746</v>
      </c>
      <c r="F62" s="860">
        <v>1069431</v>
      </c>
      <c r="G62" s="861">
        <v>1069431</v>
      </c>
      <c r="H62" s="862">
        <v>45336</v>
      </c>
      <c r="I62" s="863" t="s">
        <v>1301</v>
      </c>
      <c r="J62" s="864" t="s">
        <v>1300</v>
      </c>
      <c r="K62" s="865" t="s">
        <v>1302</v>
      </c>
      <c r="L62" s="857" t="s">
        <v>1300</v>
      </c>
      <c r="M62" s="865" t="s">
        <v>1302</v>
      </c>
      <c r="N62" s="866" t="s">
        <v>1303</v>
      </c>
      <c r="O62" s="863" t="s">
        <v>1304</v>
      </c>
      <c r="P62" s="866" t="s">
        <v>1305</v>
      </c>
      <c r="Q62" s="867" t="s">
        <v>747</v>
      </c>
      <c r="R62" s="868"/>
      <c r="S62" s="868"/>
      <c r="T62" s="869"/>
      <c r="U62" s="870"/>
      <c r="V62" s="871">
        <v>2138</v>
      </c>
      <c r="W62" s="872">
        <v>11</v>
      </c>
      <c r="X62" s="872">
        <v>1</v>
      </c>
      <c r="Y62" s="873"/>
      <c r="Z62" s="858">
        <v>2023</v>
      </c>
      <c r="AA62" s="874">
        <v>2025</v>
      </c>
      <c r="AB62" s="875" t="s">
        <v>1306</v>
      </c>
      <c r="AC62" s="876"/>
      <c r="AD62" s="866"/>
      <c r="AE62" s="877" t="s">
        <v>734</v>
      </c>
      <c r="AF62" s="864" t="s">
        <v>1307</v>
      </c>
      <c r="AG62" s="864" t="s">
        <v>1303</v>
      </c>
      <c r="AH62" s="866" t="s">
        <v>1308</v>
      </c>
      <c r="AI62" s="877"/>
      <c r="AJ62" s="866"/>
      <c r="AK62" s="878">
        <v>2022</v>
      </c>
      <c r="AL62" s="872">
        <v>3162</v>
      </c>
      <c r="AM62" s="872">
        <v>3177</v>
      </c>
      <c r="AN62" s="879"/>
      <c r="AO62" s="880"/>
      <c r="AP62" s="881">
        <v>2025</v>
      </c>
      <c r="AQ62" s="873">
        <v>3130</v>
      </c>
      <c r="AR62" s="882">
        <v>1.01</v>
      </c>
      <c r="AS62" s="873">
        <v>3145</v>
      </c>
      <c r="AT62" s="882">
        <v>1</v>
      </c>
      <c r="AU62" s="883"/>
      <c r="AV62" s="880"/>
      <c r="AW62" s="884"/>
      <c r="AX62" s="885" t="s">
        <v>1309</v>
      </c>
      <c r="AY62" s="878"/>
      <c r="AZ62" s="872"/>
      <c r="BA62" s="872"/>
      <c r="BB62" s="879"/>
      <c r="BC62" s="886"/>
      <c r="BD62" s="881"/>
      <c r="BE62" s="873"/>
      <c r="BF62" s="882"/>
      <c r="BG62" s="873"/>
      <c r="BH62" s="882"/>
      <c r="BI62" s="883"/>
      <c r="BJ62" s="886"/>
      <c r="BK62" s="884"/>
      <c r="BL62" s="885"/>
      <c r="BM62" s="863"/>
      <c r="BN62" s="887"/>
      <c r="BO62" s="866"/>
      <c r="BP62" s="863"/>
      <c r="BQ62" s="887"/>
      <c r="BR62" s="866"/>
      <c r="BS62" s="863"/>
      <c r="BT62" s="887"/>
      <c r="BU62" s="866"/>
      <c r="BV62" s="863"/>
      <c r="BW62" s="887"/>
      <c r="BX62" s="866"/>
      <c r="BY62" s="863"/>
      <c r="BZ62" s="887"/>
      <c r="CA62" s="866"/>
      <c r="CB62" s="888"/>
      <c r="CC62" s="857" t="s">
        <v>748</v>
      </c>
      <c r="CD62" s="889" t="s">
        <v>1310</v>
      </c>
      <c r="CE62" s="890" t="s">
        <v>736</v>
      </c>
      <c r="CF62" s="891"/>
      <c r="CG62" s="892"/>
      <c r="CH62" s="892"/>
      <c r="CI62" s="892"/>
      <c r="CJ62" s="892"/>
      <c r="CK62" s="893"/>
      <c r="CL62" s="890" t="s">
        <v>736</v>
      </c>
      <c r="CM62" s="866"/>
      <c r="CN62" s="876" t="s">
        <v>736</v>
      </c>
      <c r="CO62" s="894"/>
      <c r="CP62" s="895">
        <v>0</v>
      </c>
      <c r="CQ62" s="896"/>
      <c r="CR62" s="895">
        <v>0</v>
      </c>
      <c r="CS62" s="896"/>
      <c r="CT62" s="895">
        <v>0</v>
      </c>
      <c r="CU62" s="896"/>
      <c r="CV62" s="895">
        <v>0</v>
      </c>
      <c r="CW62" s="897" t="s">
        <v>1311</v>
      </c>
      <c r="CX62" s="898" t="s">
        <v>1311</v>
      </c>
      <c r="CY62" s="899"/>
      <c r="CZ62" s="900" t="s">
        <v>739</v>
      </c>
      <c r="DA62" s="901" t="s">
        <v>740</v>
      </c>
      <c r="DB62" s="899"/>
      <c r="DC62" s="900" t="s">
        <v>1311</v>
      </c>
      <c r="DD62" s="901" t="s">
        <v>1311</v>
      </c>
      <c r="DE62" s="899"/>
      <c r="DF62" s="900" t="s">
        <v>739</v>
      </c>
      <c r="DG62" s="901" t="s">
        <v>740</v>
      </c>
      <c r="DH62" s="899"/>
      <c r="DI62" s="900" t="s">
        <v>739</v>
      </c>
      <c r="DJ62" s="901" t="s">
        <v>740</v>
      </c>
      <c r="DK62" s="899"/>
      <c r="DL62" s="900" t="s">
        <v>739</v>
      </c>
      <c r="DM62" s="901" t="s">
        <v>740</v>
      </c>
      <c r="DN62" s="899"/>
      <c r="DO62" s="900" t="s">
        <v>739</v>
      </c>
      <c r="DP62" s="901" t="s">
        <v>740</v>
      </c>
      <c r="DQ62" s="899"/>
      <c r="DR62" s="900" t="s">
        <v>739</v>
      </c>
      <c r="DS62" s="901" t="s">
        <v>740</v>
      </c>
      <c r="DT62" s="899"/>
      <c r="DU62" s="900" t="s">
        <v>739</v>
      </c>
      <c r="DV62" s="901" t="s">
        <v>740</v>
      </c>
      <c r="DW62" s="899"/>
      <c r="DX62" s="900" t="s">
        <v>741</v>
      </c>
      <c r="DY62" s="901" t="s">
        <v>741</v>
      </c>
      <c r="DZ62" s="899"/>
      <c r="EA62" s="900" t="s">
        <v>741</v>
      </c>
      <c r="EB62" s="901" t="s">
        <v>741</v>
      </c>
      <c r="EC62" s="899"/>
      <c r="ED62" s="900" t="s">
        <v>739</v>
      </c>
      <c r="EE62" s="901" t="s">
        <v>740</v>
      </c>
      <c r="EF62" s="899"/>
      <c r="EG62" s="900" t="s">
        <v>741</v>
      </c>
      <c r="EH62" s="901" t="s">
        <v>741</v>
      </c>
      <c r="EI62" s="899"/>
      <c r="EJ62" s="897"/>
      <c r="EK62" s="898"/>
      <c r="EL62" s="899"/>
      <c r="EM62" s="900"/>
      <c r="EN62" s="901"/>
      <c r="EO62" s="899"/>
      <c r="EP62" s="900"/>
      <c r="EQ62" s="901"/>
      <c r="ER62" s="899"/>
      <c r="ES62" s="900"/>
      <c r="ET62" s="901"/>
      <c r="EU62" s="899"/>
      <c r="EV62" s="900"/>
      <c r="EW62" s="901"/>
      <c r="EX62" s="902"/>
      <c r="EY62" s="903"/>
      <c r="EZ62" s="904" t="s">
        <v>1282</v>
      </c>
      <c r="FA62" s="866" t="s">
        <v>1312</v>
      </c>
      <c r="FB62" s="874" t="s">
        <v>746</v>
      </c>
      <c r="FC62" s="905" t="e">
        <v>#N/A</v>
      </c>
      <c r="FD62" s="906" t="e">
        <v>#N/A</v>
      </c>
      <c r="FE62" s="907" t="s">
        <v>1313</v>
      </c>
      <c r="FF62" s="908">
        <v>1.01</v>
      </c>
      <c r="FG62" s="909" t="s">
        <v>749</v>
      </c>
      <c r="FH62" s="908">
        <v>1</v>
      </c>
      <c r="FI62" s="910" t="s">
        <v>743</v>
      </c>
      <c r="FJ62" s="911">
        <v>0</v>
      </c>
      <c r="FK62" s="912" t="s">
        <v>743</v>
      </c>
      <c r="FL62" s="913">
        <v>80</v>
      </c>
      <c r="FM62" s="914">
        <v>20</v>
      </c>
      <c r="FN62" s="915">
        <v>20</v>
      </c>
      <c r="FO62" s="907" t="s">
        <v>733</v>
      </c>
      <c r="FP62" s="908">
        <v>0</v>
      </c>
      <c r="FQ62" s="909" t="s">
        <v>733</v>
      </c>
      <c r="FR62" s="908">
        <v>0</v>
      </c>
      <c r="FS62" s="910" t="s">
        <v>733</v>
      </c>
      <c r="FT62" s="911">
        <v>0</v>
      </c>
      <c r="FU62" s="912" t="s">
        <v>733</v>
      </c>
      <c r="FV62" s="913" t="s">
        <v>733</v>
      </c>
      <c r="FW62" s="914" t="s">
        <v>733</v>
      </c>
      <c r="FX62" s="915" t="s">
        <v>733</v>
      </c>
      <c r="FY62" s="903"/>
      <c r="FZ62" s="916" t="s">
        <v>744</v>
      </c>
      <c r="GA62" s="917" t="s">
        <v>745</v>
      </c>
      <c r="GD62" s="192"/>
      <c r="GE62" s="192"/>
    </row>
    <row r="63" spans="2:187" ht="18.75" customHeight="1" x14ac:dyDescent="0.15">
      <c r="B63" s="595"/>
      <c r="C63" s="194"/>
      <c r="D63" s="195"/>
      <c r="E63" s="196"/>
      <c r="F63" s="596"/>
      <c r="G63" s="597"/>
      <c r="H63" s="302"/>
      <c r="I63" s="598"/>
      <c r="J63" s="599"/>
      <c r="K63" s="600"/>
      <c r="L63" s="601"/>
      <c r="M63" s="600"/>
      <c r="N63" s="602"/>
      <c r="O63" s="598"/>
      <c r="P63" s="602"/>
      <c r="Q63" s="603"/>
      <c r="R63" s="604"/>
      <c r="S63" s="604"/>
      <c r="T63" s="605"/>
      <c r="U63" s="701"/>
      <c r="V63" s="606"/>
      <c r="W63" s="607"/>
      <c r="X63" s="607"/>
      <c r="Y63" s="608"/>
      <c r="Z63" s="315"/>
      <c r="AA63" s="228"/>
      <c r="AB63" s="609"/>
      <c r="AC63" s="610"/>
      <c r="AD63" s="602"/>
      <c r="AE63" s="611"/>
      <c r="AF63" s="599"/>
      <c r="AG63" s="599"/>
      <c r="AH63" s="602"/>
      <c r="AI63" s="611"/>
      <c r="AJ63" s="602"/>
      <c r="AK63" s="612"/>
      <c r="AL63" s="607"/>
      <c r="AM63" s="607"/>
      <c r="AN63" s="613"/>
      <c r="AO63" s="614"/>
      <c r="AP63" s="615"/>
      <c r="AQ63" s="608"/>
      <c r="AR63" s="616"/>
      <c r="AS63" s="608"/>
      <c r="AT63" s="616"/>
      <c r="AU63" s="617"/>
      <c r="AV63" s="614"/>
      <c r="AW63" s="618"/>
      <c r="AX63" s="619"/>
      <c r="AY63" s="612"/>
      <c r="AZ63" s="607"/>
      <c r="BA63" s="607"/>
      <c r="BB63" s="613"/>
      <c r="BC63" s="620"/>
      <c r="BD63" s="615"/>
      <c r="BE63" s="608"/>
      <c r="BF63" s="616"/>
      <c r="BG63" s="608"/>
      <c r="BH63" s="616"/>
      <c r="BI63" s="617"/>
      <c r="BJ63" s="620"/>
      <c r="BK63" s="618"/>
      <c r="BL63" s="619"/>
      <c r="BM63" s="598"/>
      <c r="BN63" s="621"/>
      <c r="BO63" s="602"/>
      <c r="BP63" s="598"/>
      <c r="BQ63" s="621"/>
      <c r="BR63" s="602"/>
      <c r="BS63" s="598"/>
      <c r="BT63" s="621"/>
      <c r="BU63" s="602"/>
      <c r="BV63" s="598"/>
      <c r="BW63" s="621"/>
      <c r="BX63" s="602"/>
      <c r="BY63" s="598"/>
      <c r="BZ63" s="621"/>
      <c r="CA63" s="602"/>
      <c r="CB63" s="622"/>
      <c r="CC63" s="601"/>
      <c r="CD63" s="623"/>
      <c r="CE63" s="624"/>
      <c r="CF63" s="625"/>
      <c r="CG63" s="626"/>
      <c r="CH63" s="626"/>
      <c r="CI63" s="626"/>
      <c r="CJ63" s="626"/>
      <c r="CK63" s="627"/>
      <c r="CL63" s="624"/>
      <c r="CM63" s="602"/>
      <c r="CN63" s="610"/>
      <c r="CO63" s="628"/>
      <c r="CP63" s="629"/>
      <c r="CQ63" s="630"/>
      <c r="CR63" s="629"/>
      <c r="CS63" s="630"/>
      <c r="CT63" s="629"/>
      <c r="CU63" s="630"/>
      <c r="CV63" s="629"/>
      <c r="CW63" s="337"/>
      <c r="CX63" s="338"/>
      <c r="CY63" s="299"/>
      <c r="CZ63" s="296"/>
      <c r="DA63" s="297"/>
      <c r="DB63" s="299"/>
      <c r="DC63" s="296"/>
      <c r="DD63" s="297"/>
      <c r="DE63" s="299"/>
      <c r="DF63" s="296"/>
      <c r="DG63" s="297"/>
      <c r="DH63" s="299"/>
      <c r="DI63" s="296"/>
      <c r="DJ63" s="297"/>
      <c r="DK63" s="299"/>
      <c r="DL63" s="296"/>
      <c r="DM63" s="297"/>
      <c r="DN63" s="299"/>
      <c r="DO63" s="296"/>
      <c r="DP63" s="297"/>
      <c r="DQ63" s="299"/>
      <c r="DR63" s="296"/>
      <c r="DS63" s="297"/>
      <c r="DT63" s="299"/>
      <c r="DU63" s="296"/>
      <c r="DV63" s="297"/>
      <c r="DW63" s="299"/>
      <c r="DX63" s="296"/>
      <c r="DY63" s="297"/>
      <c r="DZ63" s="299"/>
      <c r="EA63" s="296"/>
      <c r="EB63" s="297"/>
      <c r="EC63" s="299"/>
      <c r="ED63" s="296"/>
      <c r="EE63" s="297"/>
      <c r="EF63" s="299"/>
      <c r="EG63" s="296"/>
      <c r="EH63" s="297"/>
      <c r="EI63" s="299"/>
      <c r="EJ63" s="337"/>
      <c r="EK63" s="338"/>
      <c r="EL63" s="299"/>
      <c r="EM63" s="296"/>
      <c r="EN63" s="297"/>
      <c r="EO63" s="299"/>
      <c r="EP63" s="296"/>
      <c r="EQ63" s="297"/>
      <c r="ER63" s="299"/>
      <c r="ES63" s="296"/>
      <c r="ET63" s="297"/>
      <c r="EU63" s="299"/>
      <c r="EV63" s="296"/>
      <c r="EW63" s="297"/>
      <c r="EX63" s="339"/>
      <c r="EZ63" s="631"/>
      <c r="FA63" s="602"/>
      <c r="FB63" s="228"/>
      <c r="FC63" s="229"/>
      <c r="FD63" s="632"/>
      <c r="FE63" s="231"/>
      <c r="FF63" s="289"/>
      <c r="FG63" s="233"/>
      <c r="FH63" s="289"/>
      <c r="FI63" s="290"/>
      <c r="FJ63" s="291"/>
      <c r="FK63" s="633"/>
      <c r="FL63" s="634"/>
      <c r="FM63" s="635"/>
      <c r="FN63" s="636"/>
      <c r="FO63" s="231"/>
      <c r="FP63" s="289"/>
      <c r="FQ63" s="233"/>
      <c r="FR63" s="289"/>
      <c r="FS63" s="290"/>
      <c r="FT63" s="291"/>
      <c r="FU63" s="633"/>
      <c r="FV63" s="634"/>
      <c r="FW63" s="635"/>
      <c r="FX63" s="636"/>
      <c r="FZ63" s="239"/>
      <c r="GA63" s="240"/>
      <c r="GD63" s="192"/>
      <c r="GE63" s="192"/>
    </row>
    <row r="64" spans="2:187" ht="18.75" customHeight="1" x14ac:dyDescent="0.15">
      <c r="B64" s="595"/>
      <c r="C64" s="194"/>
      <c r="D64" s="195"/>
      <c r="E64" s="196"/>
      <c r="F64" s="596"/>
      <c r="G64" s="597"/>
      <c r="H64" s="302"/>
      <c r="I64" s="598"/>
      <c r="J64" s="599"/>
      <c r="K64" s="600"/>
      <c r="L64" s="601"/>
      <c r="M64" s="600"/>
      <c r="N64" s="602"/>
      <c r="O64" s="598"/>
      <c r="P64" s="602"/>
      <c r="Q64" s="603"/>
      <c r="R64" s="604"/>
      <c r="S64" s="604"/>
      <c r="T64" s="605"/>
      <c r="U64" s="701"/>
      <c r="V64" s="606"/>
      <c r="W64" s="607"/>
      <c r="X64" s="607"/>
      <c r="Y64" s="608"/>
      <c r="Z64" s="315"/>
      <c r="AA64" s="228"/>
      <c r="AB64" s="609"/>
      <c r="AC64" s="610"/>
      <c r="AD64" s="602"/>
      <c r="AE64" s="611"/>
      <c r="AF64" s="599"/>
      <c r="AG64" s="599"/>
      <c r="AH64" s="602"/>
      <c r="AI64" s="611"/>
      <c r="AJ64" s="602"/>
      <c r="AK64" s="612"/>
      <c r="AL64" s="607"/>
      <c r="AM64" s="607"/>
      <c r="AN64" s="613"/>
      <c r="AO64" s="614"/>
      <c r="AP64" s="615"/>
      <c r="AQ64" s="608"/>
      <c r="AR64" s="616"/>
      <c r="AS64" s="608"/>
      <c r="AT64" s="616"/>
      <c r="AU64" s="617"/>
      <c r="AV64" s="614"/>
      <c r="AW64" s="618"/>
      <c r="AX64" s="619"/>
      <c r="AY64" s="612"/>
      <c r="AZ64" s="607"/>
      <c r="BA64" s="607"/>
      <c r="BB64" s="613"/>
      <c r="BC64" s="620"/>
      <c r="BD64" s="615"/>
      <c r="BE64" s="608"/>
      <c r="BF64" s="616"/>
      <c r="BG64" s="608"/>
      <c r="BH64" s="616"/>
      <c r="BI64" s="617"/>
      <c r="BJ64" s="620"/>
      <c r="BK64" s="618"/>
      <c r="BL64" s="619"/>
      <c r="BM64" s="598"/>
      <c r="BN64" s="621"/>
      <c r="BO64" s="602"/>
      <c r="BP64" s="598"/>
      <c r="BQ64" s="621"/>
      <c r="BR64" s="602"/>
      <c r="BS64" s="598"/>
      <c r="BT64" s="621"/>
      <c r="BU64" s="602"/>
      <c r="BV64" s="598"/>
      <c r="BW64" s="621"/>
      <c r="BX64" s="602"/>
      <c r="BY64" s="598"/>
      <c r="BZ64" s="621"/>
      <c r="CA64" s="602"/>
      <c r="CB64" s="622"/>
      <c r="CC64" s="601"/>
      <c r="CD64" s="623"/>
      <c r="CE64" s="624"/>
      <c r="CF64" s="625"/>
      <c r="CG64" s="626"/>
      <c r="CH64" s="626"/>
      <c r="CI64" s="626"/>
      <c r="CJ64" s="626"/>
      <c r="CK64" s="627"/>
      <c r="CL64" s="624"/>
      <c r="CM64" s="602"/>
      <c r="CN64" s="610"/>
      <c r="CO64" s="628"/>
      <c r="CP64" s="629"/>
      <c r="CQ64" s="630"/>
      <c r="CR64" s="629"/>
      <c r="CS64" s="630"/>
      <c r="CT64" s="629"/>
      <c r="CU64" s="630"/>
      <c r="CV64" s="629"/>
      <c r="CW64" s="337"/>
      <c r="CX64" s="338"/>
      <c r="CY64" s="299"/>
      <c r="CZ64" s="296"/>
      <c r="DA64" s="297"/>
      <c r="DB64" s="299"/>
      <c r="DC64" s="296"/>
      <c r="DD64" s="297"/>
      <c r="DE64" s="299"/>
      <c r="DF64" s="296"/>
      <c r="DG64" s="297"/>
      <c r="DH64" s="299"/>
      <c r="DI64" s="296"/>
      <c r="DJ64" s="297"/>
      <c r="DK64" s="299"/>
      <c r="DL64" s="296"/>
      <c r="DM64" s="297"/>
      <c r="DN64" s="299"/>
      <c r="DO64" s="296"/>
      <c r="DP64" s="297"/>
      <c r="DQ64" s="299"/>
      <c r="DR64" s="296"/>
      <c r="DS64" s="297"/>
      <c r="DT64" s="299"/>
      <c r="DU64" s="296"/>
      <c r="DV64" s="297"/>
      <c r="DW64" s="299"/>
      <c r="DX64" s="296"/>
      <c r="DY64" s="297"/>
      <c r="DZ64" s="299"/>
      <c r="EA64" s="296"/>
      <c r="EB64" s="297"/>
      <c r="EC64" s="299"/>
      <c r="ED64" s="296"/>
      <c r="EE64" s="297"/>
      <c r="EF64" s="299"/>
      <c r="EG64" s="296"/>
      <c r="EH64" s="297"/>
      <c r="EI64" s="299"/>
      <c r="EJ64" s="337"/>
      <c r="EK64" s="338"/>
      <c r="EL64" s="299"/>
      <c r="EM64" s="296"/>
      <c r="EN64" s="297"/>
      <c r="EO64" s="299"/>
      <c r="EP64" s="296"/>
      <c r="EQ64" s="297"/>
      <c r="ER64" s="299"/>
      <c r="ES64" s="296"/>
      <c r="ET64" s="297"/>
      <c r="EU64" s="299"/>
      <c r="EV64" s="296"/>
      <c r="EW64" s="297"/>
      <c r="EX64" s="339"/>
      <c r="EZ64" s="631"/>
      <c r="FA64" s="602"/>
      <c r="FB64" s="228"/>
      <c r="FC64" s="229"/>
      <c r="FD64" s="632"/>
      <c r="FE64" s="231"/>
      <c r="FF64" s="289"/>
      <c r="FG64" s="233"/>
      <c r="FH64" s="289"/>
      <c r="FI64" s="290"/>
      <c r="FJ64" s="291"/>
      <c r="FK64" s="633"/>
      <c r="FL64" s="634"/>
      <c r="FM64" s="635"/>
      <c r="FN64" s="636"/>
      <c r="FO64" s="231"/>
      <c r="FP64" s="289"/>
      <c r="FQ64" s="233"/>
      <c r="FR64" s="289"/>
      <c r="FS64" s="290"/>
      <c r="FT64" s="291"/>
      <c r="FU64" s="633"/>
      <c r="FV64" s="634"/>
      <c r="FW64" s="635"/>
      <c r="FX64" s="636"/>
      <c r="FZ64" s="239"/>
      <c r="GA64" s="240"/>
      <c r="GD64" s="192"/>
      <c r="GE64" s="192"/>
    </row>
    <row r="65" spans="2:187" ht="18.75" customHeight="1" x14ac:dyDescent="0.15">
      <c r="B65" s="595"/>
      <c r="C65" s="194"/>
      <c r="D65" s="195"/>
      <c r="E65" s="196"/>
      <c r="F65" s="596"/>
      <c r="G65" s="597"/>
      <c r="H65" s="302"/>
      <c r="I65" s="598"/>
      <c r="J65" s="599"/>
      <c r="K65" s="600"/>
      <c r="L65" s="601"/>
      <c r="M65" s="600"/>
      <c r="N65" s="602"/>
      <c r="O65" s="598"/>
      <c r="P65" s="602"/>
      <c r="Q65" s="603"/>
      <c r="R65" s="604"/>
      <c r="S65" s="604"/>
      <c r="T65" s="605"/>
      <c r="U65" s="701"/>
      <c r="V65" s="606"/>
      <c r="W65" s="607"/>
      <c r="X65" s="607"/>
      <c r="Y65" s="608"/>
      <c r="Z65" s="315"/>
      <c r="AA65" s="228"/>
      <c r="AB65" s="609"/>
      <c r="AC65" s="610"/>
      <c r="AD65" s="602"/>
      <c r="AE65" s="611"/>
      <c r="AF65" s="599"/>
      <c r="AG65" s="599"/>
      <c r="AH65" s="602"/>
      <c r="AI65" s="611"/>
      <c r="AJ65" s="602"/>
      <c r="AK65" s="612"/>
      <c r="AL65" s="607"/>
      <c r="AM65" s="607"/>
      <c r="AN65" s="613"/>
      <c r="AO65" s="614"/>
      <c r="AP65" s="615"/>
      <c r="AQ65" s="608"/>
      <c r="AR65" s="616"/>
      <c r="AS65" s="608"/>
      <c r="AT65" s="616"/>
      <c r="AU65" s="617"/>
      <c r="AV65" s="614"/>
      <c r="AW65" s="618"/>
      <c r="AX65" s="619"/>
      <c r="AY65" s="612"/>
      <c r="AZ65" s="607"/>
      <c r="BA65" s="607"/>
      <c r="BB65" s="613"/>
      <c r="BC65" s="620"/>
      <c r="BD65" s="615"/>
      <c r="BE65" s="608"/>
      <c r="BF65" s="616"/>
      <c r="BG65" s="608"/>
      <c r="BH65" s="616"/>
      <c r="BI65" s="617"/>
      <c r="BJ65" s="620"/>
      <c r="BK65" s="618"/>
      <c r="BL65" s="619"/>
      <c r="BM65" s="598"/>
      <c r="BN65" s="621"/>
      <c r="BO65" s="602"/>
      <c r="BP65" s="598"/>
      <c r="BQ65" s="621"/>
      <c r="BR65" s="602"/>
      <c r="BS65" s="598"/>
      <c r="BT65" s="621"/>
      <c r="BU65" s="602"/>
      <c r="BV65" s="598"/>
      <c r="BW65" s="621"/>
      <c r="BX65" s="602"/>
      <c r="BY65" s="598"/>
      <c r="BZ65" s="621"/>
      <c r="CA65" s="602"/>
      <c r="CB65" s="622"/>
      <c r="CC65" s="601"/>
      <c r="CD65" s="623"/>
      <c r="CE65" s="624"/>
      <c r="CF65" s="625"/>
      <c r="CG65" s="626"/>
      <c r="CH65" s="626"/>
      <c r="CI65" s="626"/>
      <c r="CJ65" s="626"/>
      <c r="CK65" s="627"/>
      <c r="CL65" s="624"/>
      <c r="CM65" s="602"/>
      <c r="CN65" s="610"/>
      <c r="CO65" s="628"/>
      <c r="CP65" s="629"/>
      <c r="CQ65" s="630"/>
      <c r="CR65" s="629"/>
      <c r="CS65" s="630"/>
      <c r="CT65" s="629"/>
      <c r="CU65" s="630"/>
      <c r="CV65" s="629"/>
      <c r="CW65" s="337"/>
      <c r="CX65" s="338"/>
      <c r="CY65" s="299"/>
      <c r="CZ65" s="296"/>
      <c r="DA65" s="297"/>
      <c r="DB65" s="299"/>
      <c r="DC65" s="296"/>
      <c r="DD65" s="297"/>
      <c r="DE65" s="299"/>
      <c r="DF65" s="296"/>
      <c r="DG65" s="297"/>
      <c r="DH65" s="299"/>
      <c r="DI65" s="296"/>
      <c r="DJ65" s="297"/>
      <c r="DK65" s="299"/>
      <c r="DL65" s="296"/>
      <c r="DM65" s="297"/>
      <c r="DN65" s="299"/>
      <c r="DO65" s="296"/>
      <c r="DP65" s="297"/>
      <c r="DQ65" s="299"/>
      <c r="DR65" s="296"/>
      <c r="DS65" s="297"/>
      <c r="DT65" s="299"/>
      <c r="DU65" s="296"/>
      <c r="DV65" s="297"/>
      <c r="DW65" s="299"/>
      <c r="DX65" s="296"/>
      <c r="DY65" s="297"/>
      <c r="DZ65" s="299"/>
      <c r="EA65" s="296"/>
      <c r="EB65" s="297"/>
      <c r="EC65" s="299"/>
      <c r="ED65" s="296"/>
      <c r="EE65" s="297"/>
      <c r="EF65" s="299"/>
      <c r="EG65" s="296"/>
      <c r="EH65" s="297"/>
      <c r="EI65" s="299"/>
      <c r="EJ65" s="337"/>
      <c r="EK65" s="338"/>
      <c r="EL65" s="299"/>
      <c r="EM65" s="296"/>
      <c r="EN65" s="297"/>
      <c r="EO65" s="299"/>
      <c r="EP65" s="296"/>
      <c r="EQ65" s="297"/>
      <c r="ER65" s="299"/>
      <c r="ES65" s="296"/>
      <c r="ET65" s="297"/>
      <c r="EU65" s="299"/>
      <c r="EV65" s="296"/>
      <c r="EW65" s="297"/>
      <c r="EX65" s="339"/>
      <c r="EZ65" s="631"/>
      <c r="FA65" s="602"/>
      <c r="FB65" s="228"/>
      <c r="FC65" s="229"/>
      <c r="FD65" s="632"/>
      <c r="FE65" s="231"/>
      <c r="FF65" s="289"/>
      <c r="FG65" s="233"/>
      <c r="FH65" s="289"/>
      <c r="FI65" s="290"/>
      <c r="FJ65" s="291"/>
      <c r="FK65" s="633"/>
      <c r="FL65" s="634"/>
      <c r="FM65" s="635"/>
      <c r="FN65" s="636"/>
      <c r="FO65" s="231"/>
      <c r="FP65" s="289"/>
      <c r="FQ65" s="233"/>
      <c r="FR65" s="289"/>
      <c r="FS65" s="290"/>
      <c r="FT65" s="291"/>
      <c r="FU65" s="633"/>
      <c r="FV65" s="634"/>
      <c r="FW65" s="635"/>
      <c r="FX65" s="636"/>
      <c r="FZ65" s="239"/>
      <c r="GA65" s="240"/>
      <c r="GD65" s="192"/>
      <c r="GE65" s="192"/>
    </row>
    <row r="66" spans="2:187" ht="18.75" customHeight="1" x14ac:dyDescent="0.15">
      <c r="B66" s="595"/>
      <c r="C66" s="194"/>
      <c r="D66" s="195"/>
      <c r="E66" s="196"/>
      <c r="F66" s="596"/>
      <c r="G66" s="597"/>
      <c r="H66" s="302"/>
      <c r="I66" s="598"/>
      <c r="J66" s="599"/>
      <c r="K66" s="600"/>
      <c r="L66" s="601"/>
      <c r="M66" s="600"/>
      <c r="N66" s="602"/>
      <c r="O66" s="598"/>
      <c r="P66" s="602"/>
      <c r="Q66" s="603"/>
      <c r="R66" s="604"/>
      <c r="S66" s="604"/>
      <c r="T66" s="605"/>
      <c r="U66" s="701"/>
      <c r="V66" s="606"/>
      <c r="W66" s="607"/>
      <c r="X66" s="607"/>
      <c r="Y66" s="608"/>
      <c r="Z66" s="315"/>
      <c r="AA66" s="228"/>
      <c r="AB66" s="609"/>
      <c r="AC66" s="610"/>
      <c r="AD66" s="602"/>
      <c r="AE66" s="611"/>
      <c r="AF66" s="599"/>
      <c r="AG66" s="599"/>
      <c r="AH66" s="602"/>
      <c r="AI66" s="611"/>
      <c r="AJ66" s="602"/>
      <c r="AK66" s="612"/>
      <c r="AL66" s="607"/>
      <c r="AM66" s="607"/>
      <c r="AN66" s="613"/>
      <c r="AO66" s="614"/>
      <c r="AP66" s="615"/>
      <c r="AQ66" s="608"/>
      <c r="AR66" s="616"/>
      <c r="AS66" s="608"/>
      <c r="AT66" s="616"/>
      <c r="AU66" s="617"/>
      <c r="AV66" s="614"/>
      <c r="AW66" s="618"/>
      <c r="AX66" s="619"/>
      <c r="AY66" s="612"/>
      <c r="AZ66" s="607"/>
      <c r="BA66" s="607"/>
      <c r="BB66" s="613"/>
      <c r="BC66" s="620"/>
      <c r="BD66" s="615"/>
      <c r="BE66" s="608"/>
      <c r="BF66" s="616"/>
      <c r="BG66" s="608"/>
      <c r="BH66" s="616"/>
      <c r="BI66" s="617"/>
      <c r="BJ66" s="620"/>
      <c r="BK66" s="618"/>
      <c r="BL66" s="619"/>
      <c r="BM66" s="598"/>
      <c r="BN66" s="621"/>
      <c r="BO66" s="602"/>
      <c r="BP66" s="598"/>
      <c r="BQ66" s="621"/>
      <c r="BR66" s="602"/>
      <c r="BS66" s="598"/>
      <c r="BT66" s="621"/>
      <c r="BU66" s="602"/>
      <c r="BV66" s="598"/>
      <c r="BW66" s="621"/>
      <c r="BX66" s="602"/>
      <c r="BY66" s="598"/>
      <c r="BZ66" s="621"/>
      <c r="CA66" s="602"/>
      <c r="CB66" s="622"/>
      <c r="CC66" s="601"/>
      <c r="CD66" s="623"/>
      <c r="CE66" s="624"/>
      <c r="CF66" s="625"/>
      <c r="CG66" s="626"/>
      <c r="CH66" s="626"/>
      <c r="CI66" s="626"/>
      <c r="CJ66" s="626"/>
      <c r="CK66" s="627"/>
      <c r="CL66" s="624"/>
      <c r="CM66" s="602"/>
      <c r="CN66" s="610"/>
      <c r="CO66" s="628"/>
      <c r="CP66" s="629"/>
      <c r="CQ66" s="630"/>
      <c r="CR66" s="629"/>
      <c r="CS66" s="630"/>
      <c r="CT66" s="629"/>
      <c r="CU66" s="630"/>
      <c r="CV66" s="629"/>
      <c r="CW66" s="337"/>
      <c r="CX66" s="338"/>
      <c r="CY66" s="299"/>
      <c r="CZ66" s="296"/>
      <c r="DA66" s="297"/>
      <c r="DB66" s="299"/>
      <c r="DC66" s="296"/>
      <c r="DD66" s="297"/>
      <c r="DE66" s="299"/>
      <c r="DF66" s="296"/>
      <c r="DG66" s="297"/>
      <c r="DH66" s="299"/>
      <c r="DI66" s="296"/>
      <c r="DJ66" s="297"/>
      <c r="DK66" s="299"/>
      <c r="DL66" s="296"/>
      <c r="DM66" s="297"/>
      <c r="DN66" s="299"/>
      <c r="DO66" s="296"/>
      <c r="DP66" s="297"/>
      <c r="DQ66" s="299"/>
      <c r="DR66" s="296"/>
      <c r="DS66" s="297"/>
      <c r="DT66" s="299"/>
      <c r="DU66" s="296"/>
      <c r="DV66" s="297"/>
      <c r="DW66" s="299"/>
      <c r="DX66" s="296"/>
      <c r="DY66" s="297"/>
      <c r="DZ66" s="299"/>
      <c r="EA66" s="296"/>
      <c r="EB66" s="297"/>
      <c r="EC66" s="299"/>
      <c r="ED66" s="296"/>
      <c r="EE66" s="297"/>
      <c r="EF66" s="299"/>
      <c r="EG66" s="296"/>
      <c r="EH66" s="297"/>
      <c r="EI66" s="299"/>
      <c r="EJ66" s="337"/>
      <c r="EK66" s="338"/>
      <c r="EL66" s="299"/>
      <c r="EM66" s="296"/>
      <c r="EN66" s="297"/>
      <c r="EO66" s="299"/>
      <c r="EP66" s="296"/>
      <c r="EQ66" s="297"/>
      <c r="ER66" s="299"/>
      <c r="ES66" s="296"/>
      <c r="ET66" s="297"/>
      <c r="EU66" s="299"/>
      <c r="EV66" s="296"/>
      <c r="EW66" s="297"/>
      <c r="EX66" s="339"/>
      <c r="EZ66" s="631"/>
      <c r="FA66" s="602"/>
      <c r="FB66" s="228"/>
      <c r="FC66" s="229"/>
      <c r="FD66" s="632"/>
      <c r="FE66" s="231"/>
      <c r="FF66" s="289"/>
      <c r="FG66" s="233"/>
      <c r="FH66" s="289"/>
      <c r="FI66" s="290"/>
      <c r="FJ66" s="291"/>
      <c r="FK66" s="633"/>
      <c r="FL66" s="634"/>
      <c r="FM66" s="635"/>
      <c r="FN66" s="636"/>
      <c r="FO66" s="231"/>
      <c r="FP66" s="289"/>
      <c r="FQ66" s="233"/>
      <c r="FR66" s="289"/>
      <c r="FS66" s="290"/>
      <c r="FT66" s="291"/>
      <c r="FU66" s="633"/>
      <c r="FV66" s="634"/>
      <c r="FW66" s="635"/>
      <c r="FX66" s="636"/>
      <c r="FZ66" s="239"/>
      <c r="GA66" s="240"/>
      <c r="GD66" s="192"/>
      <c r="GE66" s="192"/>
    </row>
    <row r="67" spans="2:187" ht="18.75" customHeight="1" x14ac:dyDescent="0.15">
      <c r="B67" s="595"/>
      <c r="C67" s="194"/>
      <c r="D67" s="195"/>
      <c r="E67" s="196"/>
      <c r="F67" s="596"/>
      <c r="G67" s="597"/>
      <c r="H67" s="302"/>
      <c r="I67" s="598"/>
      <c r="J67" s="599"/>
      <c r="K67" s="600"/>
      <c r="L67" s="601"/>
      <c r="M67" s="600"/>
      <c r="N67" s="602"/>
      <c r="O67" s="598"/>
      <c r="P67" s="602"/>
      <c r="Q67" s="603"/>
      <c r="R67" s="604"/>
      <c r="S67" s="604"/>
      <c r="T67" s="605"/>
      <c r="U67" s="701"/>
      <c r="V67" s="606"/>
      <c r="W67" s="607"/>
      <c r="X67" s="607"/>
      <c r="Y67" s="608"/>
      <c r="Z67" s="315"/>
      <c r="AA67" s="228"/>
      <c r="AB67" s="609"/>
      <c r="AC67" s="610"/>
      <c r="AD67" s="602"/>
      <c r="AE67" s="611"/>
      <c r="AF67" s="599"/>
      <c r="AG67" s="599"/>
      <c r="AH67" s="602"/>
      <c r="AI67" s="611"/>
      <c r="AJ67" s="602"/>
      <c r="AK67" s="612"/>
      <c r="AL67" s="607"/>
      <c r="AM67" s="607"/>
      <c r="AN67" s="613"/>
      <c r="AO67" s="614"/>
      <c r="AP67" s="615"/>
      <c r="AQ67" s="608"/>
      <c r="AR67" s="616"/>
      <c r="AS67" s="608"/>
      <c r="AT67" s="616"/>
      <c r="AU67" s="617"/>
      <c r="AV67" s="614"/>
      <c r="AW67" s="618"/>
      <c r="AX67" s="619"/>
      <c r="AY67" s="612"/>
      <c r="AZ67" s="607"/>
      <c r="BA67" s="607"/>
      <c r="BB67" s="613"/>
      <c r="BC67" s="620"/>
      <c r="BD67" s="615"/>
      <c r="BE67" s="608"/>
      <c r="BF67" s="616"/>
      <c r="BG67" s="608"/>
      <c r="BH67" s="616"/>
      <c r="BI67" s="617"/>
      <c r="BJ67" s="620"/>
      <c r="BK67" s="618"/>
      <c r="BL67" s="619"/>
      <c r="BM67" s="598"/>
      <c r="BN67" s="621"/>
      <c r="BO67" s="602"/>
      <c r="BP67" s="598"/>
      <c r="BQ67" s="621"/>
      <c r="BR67" s="602"/>
      <c r="BS67" s="598"/>
      <c r="BT67" s="621"/>
      <c r="BU67" s="602"/>
      <c r="BV67" s="598"/>
      <c r="BW67" s="621"/>
      <c r="BX67" s="602"/>
      <c r="BY67" s="598"/>
      <c r="BZ67" s="621"/>
      <c r="CA67" s="602"/>
      <c r="CB67" s="622"/>
      <c r="CC67" s="601"/>
      <c r="CD67" s="623"/>
      <c r="CE67" s="624"/>
      <c r="CF67" s="625"/>
      <c r="CG67" s="626"/>
      <c r="CH67" s="626"/>
      <c r="CI67" s="626"/>
      <c r="CJ67" s="626"/>
      <c r="CK67" s="627"/>
      <c r="CL67" s="624"/>
      <c r="CM67" s="602"/>
      <c r="CN67" s="610"/>
      <c r="CO67" s="628"/>
      <c r="CP67" s="629"/>
      <c r="CQ67" s="630"/>
      <c r="CR67" s="629"/>
      <c r="CS67" s="630"/>
      <c r="CT67" s="629"/>
      <c r="CU67" s="630"/>
      <c r="CV67" s="629"/>
      <c r="CW67" s="337"/>
      <c r="CX67" s="338"/>
      <c r="CY67" s="299"/>
      <c r="CZ67" s="296"/>
      <c r="DA67" s="297"/>
      <c r="DB67" s="299"/>
      <c r="DC67" s="296"/>
      <c r="DD67" s="297"/>
      <c r="DE67" s="299"/>
      <c r="DF67" s="296"/>
      <c r="DG67" s="297"/>
      <c r="DH67" s="299"/>
      <c r="DI67" s="296"/>
      <c r="DJ67" s="297"/>
      <c r="DK67" s="299"/>
      <c r="DL67" s="296"/>
      <c r="DM67" s="297"/>
      <c r="DN67" s="299"/>
      <c r="DO67" s="296"/>
      <c r="DP67" s="297"/>
      <c r="DQ67" s="299"/>
      <c r="DR67" s="296"/>
      <c r="DS67" s="297"/>
      <c r="DT67" s="299"/>
      <c r="DU67" s="296"/>
      <c r="DV67" s="297"/>
      <c r="DW67" s="299"/>
      <c r="DX67" s="296"/>
      <c r="DY67" s="297"/>
      <c r="DZ67" s="299"/>
      <c r="EA67" s="296"/>
      <c r="EB67" s="297"/>
      <c r="EC67" s="299"/>
      <c r="ED67" s="296"/>
      <c r="EE67" s="297"/>
      <c r="EF67" s="299"/>
      <c r="EG67" s="296"/>
      <c r="EH67" s="297"/>
      <c r="EI67" s="299"/>
      <c r="EJ67" s="337"/>
      <c r="EK67" s="338"/>
      <c r="EL67" s="299"/>
      <c r="EM67" s="296"/>
      <c r="EN67" s="297"/>
      <c r="EO67" s="299"/>
      <c r="EP67" s="296"/>
      <c r="EQ67" s="297"/>
      <c r="ER67" s="299"/>
      <c r="ES67" s="296"/>
      <c r="ET67" s="297"/>
      <c r="EU67" s="299"/>
      <c r="EV67" s="296"/>
      <c r="EW67" s="297"/>
      <c r="EX67" s="339"/>
      <c r="EZ67" s="631"/>
      <c r="FA67" s="602"/>
      <c r="FB67" s="228"/>
      <c r="FC67" s="229"/>
      <c r="FD67" s="632"/>
      <c r="FE67" s="231"/>
      <c r="FF67" s="289"/>
      <c r="FG67" s="233"/>
      <c r="FH67" s="289"/>
      <c r="FI67" s="290"/>
      <c r="FJ67" s="291"/>
      <c r="FK67" s="633"/>
      <c r="FL67" s="634"/>
      <c r="FM67" s="635"/>
      <c r="FN67" s="636"/>
      <c r="FO67" s="231"/>
      <c r="FP67" s="289"/>
      <c r="FQ67" s="233"/>
      <c r="FR67" s="289"/>
      <c r="FS67" s="290"/>
      <c r="FT67" s="291"/>
      <c r="FU67" s="633"/>
      <c r="FV67" s="634"/>
      <c r="FW67" s="635"/>
      <c r="FX67" s="636"/>
      <c r="FZ67" s="239"/>
      <c r="GA67" s="240"/>
      <c r="GD67" s="192"/>
      <c r="GE67" s="192"/>
    </row>
    <row r="68" spans="2:187" ht="18.75" customHeight="1" x14ac:dyDescent="0.15">
      <c r="B68" s="595"/>
      <c r="C68" s="194"/>
      <c r="D68" s="195"/>
      <c r="E68" s="196"/>
      <c r="F68" s="596"/>
      <c r="G68" s="597"/>
      <c r="H68" s="302"/>
      <c r="I68" s="598"/>
      <c r="J68" s="599"/>
      <c r="K68" s="600"/>
      <c r="L68" s="601"/>
      <c r="M68" s="600"/>
      <c r="N68" s="602"/>
      <c r="O68" s="598"/>
      <c r="P68" s="602"/>
      <c r="Q68" s="603"/>
      <c r="R68" s="604"/>
      <c r="S68" s="604"/>
      <c r="T68" s="605"/>
      <c r="U68" s="701"/>
      <c r="V68" s="606"/>
      <c r="W68" s="607"/>
      <c r="X68" s="607"/>
      <c r="Y68" s="608"/>
      <c r="Z68" s="315"/>
      <c r="AA68" s="228"/>
      <c r="AB68" s="609"/>
      <c r="AC68" s="610"/>
      <c r="AD68" s="602"/>
      <c r="AE68" s="611"/>
      <c r="AF68" s="599"/>
      <c r="AG68" s="599"/>
      <c r="AH68" s="602"/>
      <c r="AI68" s="611"/>
      <c r="AJ68" s="602"/>
      <c r="AK68" s="612"/>
      <c r="AL68" s="607"/>
      <c r="AM68" s="607"/>
      <c r="AN68" s="613"/>
      <c r="AO68" s="614"/>
      <c r="AP68" s="615"/>
      <c r="AQ68" s="608"/>
      <c r="AR68" s="616"/>
      <c r="AS68" s="608"/>
      <c r="AT68" s="616"/>
      <c r="AU68" s="617"/>
      <c r="AV68" s="614"/>
      <c r="AW68" s="618"/>
      <c r="AX68" s="619"/>
      <c r="AY68" s="612"/>
      <c r="AZ68" s="607"/>
      <c r="BA68" s="607"/>
      <c r="BB68" s="613"/>
      <c r="BC68" s="620"/>
      <c r="BD68" s="615"/>
      <c r="BE68" s="608"/>
      <c r="BF68" s="616"/>
      <c r="BG68" s="608"/>
      <c r="BH68" s="616"/>
      <c r="BI68" s="617"/>
      <c r="BJ68" s="620"/>
      <c r="BK68" s="618"/>
      <c r="BL68" s="619"/>
      <c r="BM68" s="598"/>
      <c r="BN68" s="621"/>
      <c r="BO68" s="602"/>
      <c r="BP68" s="598"/>
      <c r="BQ68" s="621"/>
      <c r="BR68" s="602"/>
      <c r="BS68" s="598"/>
      <c r="BT68" s="621"/>
      <c r="BU68" s="602"/>
      <c r="BV68" s="598"/>
      <c r="BW68" s="621"/>
      <c r="BX68" s="602"/>
      <c r="BY68" s="598"/>
      <c r="BZ68" s="621"/>
      <c r="CA68" s="602"/>
      <c r="CB68" s="622"/>
      <c r="CC68" s="601"/>
      <c r="CD68" s="623"/>
      <c r="CE68" s="624"/>
      <c r="CF68" s="625"/>
      <c r="CG68" s="626"/>
      <c r="CH68" s="626"/>
      <c r="CI68" s="626"/>
      <c r="CJ68" s="626"/>
      <c r="CK68" s="627"/>
      <c r="CL68" s="624"/>
      <c r="CM68" s="602"/>
      <c r="CN68" s="610"/>
      <c r="CO68" s="628"/>
      <c r="CP68" s="629"/>
      <c r="CQ68" s="630"/>
      <c r="CR68" s="629"/>
      <c r="CS68" s="630"/>
      <c r="CT68" s="629"/>
      <c r="CU68" s="630"/>
      <c r="CV68" s="629"/>
      <c r="CW68" s="337"/>
      <c r="CX68" s="338"/>
      <c r="CY68" s="299"/>
      <c r="CZ68" s="296"/>
      <c r="DA68" s="297"/>
      <c r="DB68" s="299"/>
      <c r="DC68" s="296"/>
      <c r="DD68" s="297"/>
      <c r="DE68" s="299"/>
      <c r="DF68" s="296"/>
      <c r="DG68" s="297"/>
      <c r="DH68" s="299"/>
      <c r="DI68" s="296"/>
      <c r="DJ68" s="297"/>
      <c r="DK68" s="299"/>
      <c r="DL68" s="296"/>
      <c r="DM68" s="297"/>
      <c r="DN68" s="299"/>
      <c r="DO68" s="296"/>
      <c r="DP68" s="297"/>
      <c r="DQ68" s="299"/>
      <c r="DR68" s="296"/>
      <c r="DS68" s="297"/>
      <c r="DT68" s="299"/>
      <c r="DU68" s="296"/>
      <c r="DV68" s="297"/>
      <c r="DW68" s="299"/>
      <c r="DX68" s="296"/>
      <c r="DY68" s="297"/>
      <c r="DZ68" s="299"/>
      <c r="EA68" s="296"/>
      <c r="EB68" s="297"/>
      <c r="EC68" s="299"/>
      <c r="ED68" s="296"/>
      <c r="EE68" s="297"/>
      <c r="EF68" s="299"/>
      <c r="EG68" s="296"/>
      <c r="EH68" s="297"/>
      <c r="EI68" s="299"/>
      <c r="EJ68" s="337"/>
      <c r="EK68" s="338"/>
      <c r="EL68" s="299"/>
      <c r="EM68" s="296"/>
      <c r="EN68" s="297"/>
      <c r="EO68" s="299"/>
      <c r="EP68" s="296"/>
      <c r="EQ68" s="297"/>
      <c r="ER68" s="299"/>
      <c r="ES68" s="296"/>
      <c r="ET68" s="297"/>
      <c r="EU68" s="299"/>
      <c r="EV68" s="296"/>
      <c r="EW68" s="297"/>
      <c r="EX68" s="339"/>
      <c r="EZ68" s="631"/>
      <c r="FA68" s="602"/>
      <c r="FB68" s="228"/>
      <c r="FC68" s="229"/>
      <c r="FD68" s="632"/>
      <c r="FE68" s="231"/>
      <c r="FF68" s="289"/>
      <c r="FG68" s="233"/>
      <c r="FH68" s="289"/>
      <c r="FI68" s="290"/>
      <c r="FJ68" s="291"/>
      <c r="FK68" s="633"/>
      <c r="FL68" s="634"/>
      <c r="FM68" s="635"/>
      <c r="FN68" s="636"/>
      <c r="FO68" s="231"/>
      <c r="FP68" s="289"/>
      <c r="FQ68" s="233"/>
      <c r="FR68" s="289"/>
      <c r="FS68" s="290"/>
      <c r="FT68" s="291"/>
      <c r="FU68" s="633"/>
      <c r="FV68" s="634"/>
      <c r="FW68" s="635"/>
      <c r="FX68" s="636"/>
      <c r="FZ68" s="239"/>
      <c r="GA68" s="240"/>
      <c r="GD68" s="192"/>
      <c r="GE68" s="192"/>
    </row>
    <row r="69" spans="2:187" ht="18.75" customHeight="1" x14ac:dyDescent="0.15">
      <c r="B69" s="595"/>
      <c r="C69" s="194"/>
      <c r="D69" s="195"/>
      <c r="E69" s="196"/>
      <c r="F69" s="596"/>
      <c r="G69" s="597"/>
      <c r="H69" s="302"/>
      <c r="I69" s="598"/>
      <c r="J69" s="599"/>
      <c r="K69" s="600"/>
      <c r="L69" s="601"/>
      <c r="M69" s="600"/>
      <c r="N69" s="602"/>
      <c r="O69" s="598"/>
      <c r="P69" s="602"/>
      <c r="Q69" s="603"/>
      <c r="R69" s="604"/>
      <c r="S69" s="604"/>
      <c r="T69" s="605"/>
      <c r="U69" s="701"/>
      <c r="V69" s="606"/>
      <c r="W69" s="607"/>
      <c r="X69" s="607"/>
      <c r="Y69" s="608"/>
      <c r="Z69" s="315"/>
      <c r="AA69" s="228"/>
      <c r="AB69" s="609"/>
      <c r="AC69" s="610"/>
      <c r="AD69" s="602"/>
      <c r="AE69" s="611"/>
      <c r="AF69" s="599"/>
      <c r="AG69" s="599"/>
      <c r="AH69" s="602"/>
      <c r="AI69" s="611"/>
      <c r="AJ69" s="602"/>
      <c r="AK69" s="612"/>
      <c r="AL69" s="607"/>
      <c r="AM69" s="607"/>
      <c r="AN69" s="613"/>
      <c r="AO69" s="614"/>
      <c r="AP69" s="615"/>
      <c r="AQ69" s="608"/>
      <c r="AR69" s="616"/>
      <c r="AS69" s="608"/>
      <c r="AT69" s="616"/>
      <c r="AU69" s="617"/>
      <c r="AV69" s="614"/>
      <c r="AW69" s="618"/>
      <c r="AX69" s="619"/>
      <c r="AY69" s="612"/>
      <c r="AZ69" s="607"/>
      <c r="BA69" s="607"/>
      <c r="BB69" s="613"/>
      <c r="BC69" s="620"/>
      <c r="BD69" s="615"/>
      <c r="BE69" s="608"/>
      <c r="BF69" s="616"/>
      <c r="BG69" s="608"/>
      <c r="BH69" s="616"/>
      <c r="BI69" s="617"/>
      <c r="BJ69" s="620"/>
      <c r="BK69" s="618"/>
      <c r="BL69" s="619"/>
      <c r="BM69" s="598"/>
      <c r="BN69" s="621"/>
      <c r="BO69" s="602"/>
      <c r="BP69" s="598"/>
      <c r="BQ69" s="621"/>
      <c r="BR69" s="602"/>
      <c r="BS69" s="598"/>
      <c r="BT69" s="621"/>
      <c r="BU69" s="602"/>
      <c r="BV69" s="598"/>
      <c r="BW69" s="621"/>
      <c r="BX69" s="602"/>
      <c r="BY69" s="598"/>
      <c r="BZ69" s="621"/>
      <c r="CA69" s="602"/>
      <c r="CB69" s="622"/>
      <c r="CC69" s="601"/>
      <c r="CD69" s="623"/>
      <c r="CE69" s="624"/>
      <c r="CF69" s="625"/>
      <c r="CG69" s="626"/>
      <c r="CH69" s="626"/>
      <c r="CI69" s="626"/>
      <c r="CJ69" s="626"/>
      <c r="CK69" s="627"/>
      <c r="CL69" s="624"/>
      <c r="CM69" s="602"/>
      <c r="CN69" s="610"/>
      <c r="CO69" s="628"/>
      <c r="CP69" s="629"/>
      <c r="CQ69" s="630"/>
      <c r="CR69" s="629"/>
      <c r="CS69" s="630"/>
      <c r="CT69" s="629"/>
      <c r="CU69" s="630"/>
      <c r="CV69" s="629"/>
      <c r="CW69" s="337"/>
      <c r="CX69" s="338"/>
      <c r="CY69" s="299"/>
      <c r="CZ69" s="296"/>
      <c r="DA69" s="297"/>
      <c r="DB69" s="299"/>
      <c r="DC69" s="296"/>
      <c r="DD69" s="297"/>
      <c r="DE69" s="299"/>
      <c r="DF69" s="296"/>
      <c r="DG69" s="297"/>
      <c r="DH69" s="299"/>
      <c r="DI69" s="296"/>
      <c r="DJ69" s="297"/>
      <c r="DK69" s="299"/>
      <c r="DL69" s="296"/>
      <c r="DM69" s="297"/>
      <c r="DN69" s="299"/>
      <c r="DO69" s="296"/>
      <c r="DP69" s="297"/>
      <c r="DQ69" s="299"/>
      <c r="DR69" s="296"/>
      <c r="DS69" s="297"/>
      <c r="DT69" s="299"/>
      <c r="DU69" s="296"/>
      <c r="DV69" s="297"/>
      <c r="DW69" s="299"/>
      <c r="DX69" s="296"/>
      <c r="DY69" s="297"/>
      <c r="DZ69" s="299"/>
      <c r="EA69" s="296"/>
      <c r="EB69" s="297"/>
      <c r="EC69" s="299"/>
      <c r="ED69" s="296"/>
      <c r="EE69" s="297"/>
      <c r="EF69" s="299"/>
      <c r="EG69" s="296"/>
      <c r="EH69" s="297"/>
      <c r="EI69" s="299"/>
      <c r="EJ69" s="337"/>
      <c r="EK69" s="338"/>
      <c r="EL69" s="299"/>
      <c r="EM69" s="296"/>
      <c r="EN69" s="297"/>
      <c r="EO69" s="299"/>
      <c r="EP69" s="296"/>
      <c r="EQ69" s="297"/>
      <c r="ER69" s="299"/>
      <c r="ES69" s="296"/>
      <c r="ET69" s="297"/>
      <c r="EU69" s="299"/>
      <c r="EV69" s="296"/>
      <c r="EW69" s="297"/>
      <c r="EX69" s="339"/>
      <c r="EZ69" s="631"/>
      <c r="FA69" s="602"/>
      <c r="FB69" s="228"/>
      <c r="FC69" s="229"/>
      <c r="FD69" s="632"/>
      <c r="FE69" s="231"/>
      <c r="FF69" s="289"/>
      <c r="FG69" s="233"/>
      <c r="FH69" s="289"/>
      <c r="FI69" s="290"/>
      <c r="FJ69" s="291"/>
      <c r="FK69" s="633"/>
      <c r="FL69" s="634"/>
      <c r="FM69" s="635"/>
      <c r="FN69" s="636"/>
      <c r="FO69" s="231"/>
      <c r="FP69" s="289"/>
      <c r="FQ69" s="233"/>
      <c r="FR69" s="289"/>
      <c r="FS69" s="290"/>
      <c r="FT69" s="291"/>
      <c r="FU69" s="633"/>
      <c r="FV69" s="634"/>
      <c r="FW69" s="635"/>
      <c r="FX69" s="636"/>
      <c r="FZ69" s="239"/>
      <c r="GA69" s="240"/>
      <c r="GD69" s="192"/>
      <c r="GE69" s="192"/>
    </row>
    <row r="70" spans="2:187" ht="18.75" customHeight="1" x14ac:dyDescent="0.15">
      <c r="B70" s="595"/>
      <c r="C70" s="194"/>
      <c r="D70" s="195"/>
      <c r="E70" s="196"/>
      <c r="F70" s="596"/>
      <c r="G70" s="597"/>
      <c r="H70" s="302"/>
      <c r="I70" s="598"/>
      <c r="J70" s="599"/>
      <c r="K70" s="600"/>
      <c r="L70" s="601"/>
      <c r="M70" s="600"/>
      <c r="N70" s="602"/>
      <c r="O70" s="598"/>
      <c r="P70" s="602"/>
      <c r="Q70" s="603"/>
      <c r="R70" s="604"/>
      <c r="S70" s="604"/>
      <c r="T70" s="605"/>
      <c r="U70" s="701"/>
      <c r="V70" s="606"/>
      <c r="W70" s="607"/>
      <c r="X70" s="607"/>
      <c r="Y70" s="608"/>
      <c r="Z70" s="315"/>
      <c r="AA70" s="228"/>
      <c r="AB70" s="609"/>
      <c r="AC70" s="610"/>
      <c r="AD70" s="602"/>
      <c r="AE70" s="611"/>
      <c r="AF70" s="599"/>
      <c r="AG70" s="599"/>
      <c r="AH70" s="602"/>
      <c r="AI70" s="611"/>
      <c r="AJ70" s="602"/>
      <c r="AK70" s="612"/>
      <c r="AL70" s="607"/>
      <c r="AM70" s="607"/>
      <c r="AN70" s="613"/>
      <c r="AO70" s="614"/>
      <c r="AP70" s="615"/>
      <c r="AQ70" s="608"/>
      <c r="AR70" s="616"/>
      <c r="AS70" s="608"/>
      <c r="AT70" s="616"/>
      <c r="AU70" s="617"/>
      <c r="AV70" s="614"/>
      <c r="AW70" s="618"/>
      <c r="AX70" s="619"/>
      <c r="AY70" s="612"/>
      <c r="AZ70" s="607"/>
      <c r="BA70" s="607"/>
      <c r="BB70" s="613"/>
      <c r="BC70" s="620"/>
      <c r="BD70" s="615"/>
      <c r="BE70" s="608"/>
      <c r="BF70" s="616"/>
      <c r="BG70" s="608"/>
      <c r="BH70" s="616"/>
      <c r="BI70" s="617"/>
      <c r="BJ70" s="620"/>
      <c r="BK70" s="618"/>
      <c r="BL70" s="619"/>
      <c r="BM70" s="598"/>
      <c r="BN70" s="621"/>
      <c r="BO70" s="602"/>
      <c r="BP70" s="598"/>
      <c r="BQ70" s="621"/>
      <c r="BR70" s="602"/>
      <c r="BS70" s="598"/>
      <c r="BT70" s="621"/>
      <c r="BU70" s="602"/>
      <c r="BV70" s="598"/>
      <c r="BW70" s="621"/>
      <c r="BX70" s="602"/>
      <c r="BY70" s="598"/>
      <c r="BZ70" s="621"/>
      <c r="CA70" s="602"/>
      <c r="CB70" s="622"/>
      <c r="CC70" s="601"/>
      <c r="CD70" s="623"/>
      <c r="CE70" s="624"/>
      <c r="CF70" s="625"/>
      <c r="CG70" s="626"/>
      <c r="CH70" s="626"/>
      <c r="CI70" s="626"/>
      <c r="CJ70" s="626"/>
      <c r="CK70" s="627"/>
      <c r="CL70" s="624"/>
      <c r="CM70" s="602"/>
      <c r="CN70" s="610"/>
      <c r="CO70" s="628"/>
      <c r="CP70" s="629"/>
      <c r="CQ70" s="630"/>
      <c r="CR70" s="629"/>
      <c r="CS70" s="630"/>
      <c r="CT70" s="629"/>
      <c r="CU70" s="630"/>
      <c r="CV70" s="629"/>
      <c r="CW70" s="337"/>
      <c r="CX70" s="338"/>
      <c r="CY70" s="299"/>
      <c r="CZ70" s="296"/>
      <c r="DA70" s="297"/>
      <c r="DB70" s="299"/>
      <c r="DC70" s="296"/>
      <c r="DD70" s="297"/>
      <c r="DE70" s="299"/>
      <c r="DF70" s="296"/>
      <c r="DG70" s="297"/>
      <c r="DH70" s="299"/>
      <c r="DI70" s="296"/>
      <c r="DJ70" s="297"/>
      <c r="DK70" s="299"/>
      <c r="DL70" s="296"/>
      <c r="DM70" s="297"/>
      <c r="DN70" s="299"/>
      <c r="DO70" s="296"/>
      <c r="DP70" s="297"/>
      <c r="DQ70" s="299"/>
      <c r="DR70" s="296"/>
      <c r="DS70" s="297"/>
      <c r="DT70" s="299"/>
      <c r="DU70" s="296"/>
      <c r="DV70" s="297"/>
      <c r="DW70" s="299"/>
      <c r="DX70" s="296"/>
      <c r="DY70" s="297"/>
      <c r="DZ70" s="299"/>
      <c r="EA70" s="296"/>
      <c r="EB70" s="297"/>
      <c r="EC70" s="299"/>
      <c r="ED70" s="296"/>
      <c r="EE70" s="297"/>
      <c r="EF70" s="299"/>
      <c r="EG70" s="296"/>
      <c r="EH70" s="297"/>
      <c r="EI70" s="299"/>
      <c r="EJ70" s="337"/>
      <c r="EK70" s="338"/>
      <c r="EL70" s="299"/>
      <c r="EM70" s="296"/>
      <c r="EN70" s="297"/>
      <c r="EO70" s="299"/>
      <c r="EP70" s="296"/>
      <c r="EQ70" s="297"/>
      <c r="ER70" s="299"/>
      <c r="ES70" s="296"/>
      <c r="ET70" s="297"/>
      <c r="EU70" s="299"/>
      <c r="EV70" s="296"/>
      <c r="EW70" s="297"/>
      <c r="EX70" s="339"/>
      <c r="EZ70" s="631"/>
      <c r="FA70" s="602"/>
      <c r="FB70" s="228"/>
      <c r="FC70" s="229"/>
      <c r="FD70" s="632"/>
      <c r="FE70" s="231"/>
      <c r="FF70" s="289"/>
      <c r="FG70" s="233"/>
      <c r="FH70" s="289"/>
      <c r="FI70" s="290"/>
      <c r="FJ70" s="291"/>
      <c r="FK70" s="633"/>
      <c r="FL70" s="634"/>
      <c r="FM70" s="635"/>
      <c r="FN70" s="636"/>
      <c r="FO70" s="231"/>
      <c r="FP70" s="289"/>
      <c r="FQ70" s="233"/>
      <c r="FR70" s="289"/>
      <c r="FS70" s="290"/>
      <c r="FT70" s="291"/>
      <c r="FU70" s="633"/>
      <c r="FV70" s="634"/>
      <c r="FW70" s="635"/>
      <c r="FX70" s="636"/>
      <c r="FZ70" s="239"/>
      <c r="GA70" s="240"/>
      <c r="GD70" s="192"/>
      <c r="GE70" s="192"/>
    </row>
    <row r="71" spans="2:187" ht="18.75" customHeight="1" x14ac:dyDescent="0.15">
      <c r="B71" s="595"/>
      <c r="C71" s="194"/>
      <c r="D71" s="195"/>
      <c r="E71" s="196"/>
      <c r="F71" s="596"/>
      <c r="G71" s="597"/>
      <c r="H71" s="302"/>
      <c r="I71" s="598"/>
      <c r="J71" s="599"/>
      <c r="K71" s="600"/>
      <c r="L71" s="601"/>
      <c r="M71" s="600"/>
      <c r="N71" s="602"/>
      <c r="O71" s="598"/>
      <c r="P71" s="602"/>
      <c r="Q71" s="603"/>
      <c r="R71" s="604"/>
      <c r="S71" s="604"/>
      <c r="T71" s="605"/>
      <c r="U71" s="701"/>
      <c r="V71" s="606"/>
      <c r="W71" s="607"/>
      <c r="X71" s="607"/>
      <c r="Y71" s="608"/>
      <c r="Z71" s="315"/>
      <c r="AA71" s="228"/>
      <c r="AB71" s="609"/>
      <c r="AC71" s="610"/>
      <c r="AD71" s="602"/>
      <c r="AE71" s="611"/>
      <c r="AF71" s="599"/>
      <c r="AG71" s="599"/>
      <c r="AH71" s="602"/>
      <c r="AI71" s="611"/>
      <c r="AJ71" s="602"/>
      <c r="AK71" s="612"/>
      <c r="AL71" s="607"/>
      <c r="AM71" s="607"/>
      <c r="AN71" s="613"/>
      <c r="AO71" s="614"/>
      <c r="AP71" s="615"/>
      <c r="AQ71" s="608"/>
      <c r="AR71" s="616"/>
      <c r="AS71" s="608"/>
      <c r="AT71" s="616"/>
      <c r="AU71" s="617"/>
      <c r="AV71" s="614"/>
      <c r="AW71" s="618"/>
      <c r="AX71" s="619"/>
      <c r="AY71" s="612"/>
      <c r="AZ71" s="607"/>
      <c r="BA71" s="607"/>
      <c r="BB71" s="613"/>
      <c r="BC71" s="620"/>
      <c r="BD71" s="615"/>
      <c r="BE71" s="608"/>
      <c r="BF71" s="616"/>
      <c r="BG71" s="608"/>
      <c r="BH71" s="616"/>
      <c r="BI71" s="617"/>
      <c r="BJ71" s="620"/>
      <c r="BK71" s="618"/>
      <c r="BL71" s="619"/>
      <c r="BM71" s="598"/>
      <c r="BN71" s="621"/>
      <c r="BO71" s="602"/>
      <c r="BP71" s="598"/>
      <c r="BQ71" s="621"/>
      <c r="BR71" s="602"/>
      <c r="BS71" s="598"/>
      <c r="BT71" s="621"/>
      <c r="BU71" s="602"/>
      <c r="BV71" s="598"/>
      <c r="BW71" s="621"/>
      <c r="BX71" s="602"/>
      <c r="BY71" s="598"/>
      <c r="BZ71" s="621"/>
      <c r="CA71" s="602"/>
      <c r="CB71" s="622"/>
      <c r="CC71" s="601"/>
      <c r="CD71" s="623"/>
      <c r="CE71" s="624"/>
      <c r="CF71" s="625"/>
      <c r="CG71" s="626"/>
      <c r="CH71" s="626"/>
      <c r="CI71" s="626"/>
      <c r="CJ71" s="626"/>
      <c r="CK71" s="627"/>
      <c r="CL71" s="624"/>
      <c r="CM71" s="602"/>
      <c r="CN71" s="610"/>
      <c r="CO71" s="628"/>
      <c r="CP71" s="629"/>
      <c r="CQ71" s="630"/>
      <c r="CR71" s="629"/>
      <c r="CS71" s="630"/>
      <c r="CT71" s="629"/>
      <c r="CU71" s="630"/>
      <c r="CV71" s="629"/>
      <c r="CW71" s="337"/>
      <c r="CX71" s="338"/>
      <c r="CY71" s="299"/>
      <c r="CZ71" s="296"/>
      <c r="DA71" s="297"/>
      <c r="DB71" s="299"/>
      <c r="DC71" s="296"/>
      <c r="DD71" s="297"/>
      <c r="DE71" s="299"/>
      <c r="DF71" s="296"/>
      <c r="DG71" s="297"/>
      <c r="DH71" s="299"/>
      <c r="DI71" s="296"/>
      <c r="DJ71" s="297"/>
      <c r="DK71" s="299"/>
      <c r="DL71" s="296"/>
      <c r="DM71" s="297"/>
      <c r="DN71" s="299"/>
      <c r="DO71" s="296"/>
      <c r="DP71" s="297"/>
      <c r="DQ71" s="299"/>
      <c r="DR71" s="296"/>
      <c r="DS71" s="297"/>
      <c r="DT71" s="299"/>
      <c r="DU71" s="296"/>
      <c r="DV71" s="297"/>
      <c r="DW71" s="299"/>
      <c r="DX71" s="296"/>
      <c r="DY71" s="297"/>
      <c r="DZ71" s="299"/>
      <c r="EA71" s="296"/>
      <c r="EB71" s="297"/>
      <c r="EC71" s="299"/>
      <c r="ED71" s="296"/>
      <c r="EE71" s="297"/>
      <c r="EF71" s="299"/>
      <c r="EG71" s="296"/>
      <c r="EH71" s="297"/>
      <c r="EI71" s="299"/>
      <c r="EJ71" s="337"/>
      <c r="EK71" s="338"/>
      <c r="EL71" s="299"/>
      <c r="EM71" s="296"/>
      <c r="EN71" s="297"/>
      <c r="EO71" s="299"/>
      <c r="EP71" s="296"/>
      <c r="EQ71" s="297"/>
      <c r="ER71" s="299"/>
      <c r="ES71" s="296"/>
      <c r="ET71" s="297"/>
      <c r="EU71" s="299"/>
      <c r="EV71" s="296"/>
      <c r="EW71" s="297"/>
      <c r="EX71" s="339"/>
      <c r="EZ71" s="631"/>
      <c r="FA71" s="602"/>
      <c r="FB71" s="228"/>
      <c r="FC71" s="229"/>
      <c r="FD71" s="632"/>
      <c r="FE71" s="231"/>
      <c r="FF71" s="289"/>
      <c r="FG71" s="233"/>
      <c r="FH71" s="289"/>
      <c r="FI71" s="290"/>
      <c r="FJ71" s="291"/>
      <c r="FK71" s="633"/>
      <c r="FL71" s="634"/>
      <c r="FM71" s="635"/>
      <c r="FN71" s="636"/>
      <c r="FO71" s="231"/>
      <c r="FP71" s="289"/>
      <c r="FQ71" s="233"/>
      <c r="FR71" s="289"/>
      <c r="FS71" s="290"/>
      <c r="FT71" s="291"/>
      <c r="FU71" s="633"/>
      <c r="FV71" s="634"/>
      <c r="FW71" s="635"/>
      <c r="FX71" s="636"/>
      <c r="FZ71" s="239"/>
      <c r="GA71" s="240"/>
      <c r="GD71" s="192"/>
      <c r="GE71" s="192"/>
    </row>
    <row r="72" spans="2:187" ht="18.75" customHeight="1" x14ac:dyDescent="0.15">
      <c r="B72" s="595"/>
      <c r="C72" s="194"/>
      <c r="D72" s="195"/>
      <c r="E72" s="196"/>
      <c r="F72" s="596"/>
      <c r="G72" s="597"/>
      <c r="H72" s="302"/>
      <c r="I72" s="598"/>
      <c r="J72" s="599"/>
      <c r="K72" s="600"/>
      <c r="L72" s="601"/>
      <c r="M72" s="600"/>
      <c r="N72" s="602"/>
      <c r="O72" s="598"/>
      <c r="P72" s="602"/>
      <c r="Q72" s="603"/>
      <c r="R72" s="604"/>
      <c r="S72" s="604"/>
      <c r="T72" s="605"/>
      <c r="U72" s="701"/>
      <c r="V72" s="606"/>
      <c r="W72" s="607"/>
      <c r="X72" s="607"/>
      <c r="Y72" s="608"/>
      <c r="Z72" s="315"/>
      <c r="AA72" s="228"/>
      <c r="AB72" s="609"/>
      <c r="AC72" s="610"/>
      <c r="AD72" s="602"/>
      <c r="AE72" s="611"/>
      <c r="AF72" s="599"/>
      <c r="AG72" s="599"/>
      <c r="AH72" s="602"/>
      <c r="AI72" s="611"/>
      <c r="AJ72" s="602"/>
      <c r="AK72" s="612"/>
      <c r="AL72" s="607"/>
      <c r="AM72" s="607"/>
      <c r="AN72" s="613"/>
      <c r="AO72" s="614"/>
      <c r="AP72" s="615"/>
      <c r="AQ72" s="608"/>
      <c r="AR72" s="616"/>
      <c r="AS72" s="608"/>
      <c r="AT72" s="616"/>
      <c r="AU72" s="617"/>
      <c r="AV72" s="614"/>
      <c r="AW72" s="618"/>
      <c r="AX72" s="619"/>
      <c r="AY72" s="612"/>
      <c r="AZ72" s="607"/>
      <c r="BA72" s="607"/>
      <c r="BB72" s="613"/>
      <c r="BC72" s="620"/>
      <c r="BD72" s="615"/>
      <c r="BE72" s="608"/>
      <c r="BF72" s="616"/>
      <c r="BG72" s="608"/>
      <c r="BH72" s="616"/>
      <c r="BI72" s="617"/>
      <c r="BJ72" s="620"/>
      <c r="BK72" s="618"/>
      <c r="BL72" s="619"/>
      <c r="BM72" s="598"/>
      <c r="BN72" s="621"/>
      <c r="BO72" s="602"/>
      <c r="BP72" s="598"/>
      <c r="BQ72" s="621"/>
      <c r="BR72" s="602"/>
      <c r="BS72" s="598"/>
      <c r="BT72" s="621"/>
      <c r="BU72" s="602"/>
      <c r="BV72" s="598"/>
      <c r="BW72" s="621"/>
      <c r="BX72" s="602"/>
      <c r="BY72" s="598"/>
      <c r="BZ72" s="621"/>
      <c r="CA72" s="602"/>
      <c r="CB72" s="622"/>
      <c r="CC72" s="601"/>
      <c r="CD72" s="623"/>
      <c r="CE72" s="624"/>
      <c r="CF72" s="625"/>
      <c r="CG72" s="626"/>
      <c r="CH72" s="626"/>
      <c r="CI72" s="626"/>
      <c r="CJ72" s="626"/>
      <c r="CK72" s="627"/>
      <c r="CL72" s="624"/>
      <c r="CM72" s="602"/>
      <c r="CN72" s="610"/>
      <c r="CO72" s="628"/>
      <c r="CP72" s="629"/>
      <c r="CQ72" s="630"/>
      <c r="CR72" s="629"/>
      <c r="CS72" s="630"/>
      <c r="CT72" s="629"/>
      <c r="CU72" s="630"/>
      <c r="CV72" s="629"/>
      <c r="CW72" s="337"/>
      <c r="CX72" s="338"/>
      <c r="CY72" s="299"/>
      <c r="CZ72" s="296"/>
      <c r="DA72" s="297"/>
      <c r="DB72" s="299"/>
      <c r="DC72" s="296"/>
      <c r="DD72" s="297"/>
      <c r="DE72" s="299"/>
      <c r="DF72" s="296"/>
      <c r="DG72" s="297"/>
      <c r="DH72" s="299"/>
      <c r="DI72" s="296"/>
      <c r="DJ72" s="297"/>
      <c r="DK72" s="299"/>
      <c r="DL72" s="296"/>
      <c r="DM72" s="297"/>
      <c r="DN72" s="299"/>
      <c r="DO72" s="296"/>
      <c r="DP72" s="297"/>
      <c r="DQ72" s="299"/>
      <c r="DR72" s="296"/>
      <c r="DS72" s="297"/>
      <c r="DT72" s="299"/>
      <c r="DU72" s="296"/>
      <c r="DV72" s="297"/>
      <c r="DW72" s="299"/>
      <c r="DX72" s="296"/>
      <c r="DY72" s="297"/>
      <c r="DZ72" s="299"/>
      <c r="EA72" s="296"/>
      <c r="EB72" s="297"/>
      <c r="EC72" s="299"/>
      <c r="ED72" s="296"/>
      <c r="EE72" s="297"/>
      <c r="EF72" s="299"/>
      <c r="EG72" s="296"/>
      <c r="EH72" s="297"/>
      <c r="EI72" s="299"/>
      <c r="EJ72" s="337"/>
      <c r="EK72" s="338"/>
      <c r="EL72" s="299"/>
      <c r="EM72" s="296"/>
      <c r="EN72" s="297"/>
      <c r="EO72" s="299"/>
      <c r="EP72" s="296"/>
      <c r="EQ72" s="297"/>
      <c r="ER72" s="299"/>
      <c r="ES72" s="296"/>
      <c r="ET72" s="297"/>
      <c r="EU72" s="299"/>
      <c r="EV72" s="296"/>
      <c r="EW72" s="297"/>
      <c r="EX72" s="339"/>
      <c r="EZ72" s="631"/>
      <c r="FA72" s="602"/>
      <c r="FB72" s="228"/>
      <c r="FC72" s="229"/>
      <c r="FD72" s="632"/>
      <c r="FE72" s="231"/>
      <c r="FF72" s="289"/>
      <c r="FG72" s="233"/>
      <c r="FH72" s="289"/>
      <c r="FI72" s="290"/>
      <c r="FJ72" s="291"/>
      <c r="FK72" s="633"/>
      <c r="FL72" s="634"/>
      <c r="FM72" s="635"/>
      <c r="FN72" s="636"/>
      <c r="FO72" s="231"/>
      <c r="FP72" s="289"/>
      <c r="FQ72" s="233"/>
      <c r="FR72" s="289"/>
      <c r="FS72" s="290"/>
      <c r="FT72" s="291"/>
      <c r="FU72" s="633"/>
      <c r="FV72" s="634"/>
      <c r="FW72" s="635"/>
      <c r="FX72" s="636"/>
      <c r="FZ72" s="239"/>
      <c r="GA72" s="240"/>
      <c r="GD72" s="192"/>
      <c r="GE72" s="192"/>
    </row>
    <row r="73" spans="2:187" ht="18.75" customHeight="1" x14ac:dyDescent="0.15">
      <c r="B73" s="595"/>
      <c r="C73" s="194"/>
      <c r="D73" s="195"/>
      <c r="E73" s="196"/>
      <c r="F73" s="596"/>
      <c r="G73" s="597"/>
      <c r="H73" s="302"/>
      <c r="I73" s="598"/>
      <c r="J73" s="599"/>
      <c r="K73" s="600"/>
      <c r="L73" s="601"/>
      <c r="M73" s="600"/>
      <c r="N73" s="602"/>
      <c r="O73" s="598"/>
      <c r="P73" s="602"/>
      <c r="Q73" s="603"/>
      <c r="R73" s="604"/>
      <c r="S73" s="604"/>
      <c r="T73" s="605"/>
      <c r="U73" s="701"/>
      <c r="V73" s="606"/>
      <c r="W73" s="607"/>
      <c r="X73" s="607"/>
      <c r="Y73" s="608"/>
      <c r="Z73" s="315"/>
      <c r="AA73" s="228"/>
      <c r="AB73" s="609"/>
      <c r="AC73" s="610"/>
      <c r="AD73" s="602"/>
      <c r="AE73" s="611"/>
      <c r="AF73" s="599"/>
      <c r="AG73" s="599"/>
      <c r="AH73" s="602"/>
      <c r="AI73" s="611"/>
      <c r="AJ73" s="602"/>
      <c r="AK73" s="612"/>
      <c r="AL73" s="607"/>
      <c r="AM73" s="607"/>
      <c r="AN73" s="613"/>
      <c r="AO73" s="614"/>
      <c r="AP73" s="615"/>
      <c r="AQ73" s="608"/>
      <c r="AR73" s="616"/>
      <c r="AS73" s="608"/>
      <c r="AT73" s="616"/>
      <c r="AU73" s="617"/>
      <c r="AV73" s="614"/>
      <c r="AW73" s="618"/>
      <c r="AX73" s="619"/>
      <c r="AY73" s="612"/>
      <c r="AZ73" s="607"/>
      <c r="BA73" s="607"/>
      <c r="BB73" s="613"/>
      <c r="BC73" s="620"/>
      <c r="BD73" s="615"/>
      <c r="BE73" s="608"/>
      <c r="BF73" s="616"/>
      <c r="BG73" s="608"/>
      <c r="BH73" s="616"/>
      <c r="BI73" s="617"/>
      <c r="BJ73" s="620"/>
      <c r="BK73" s="618"/>
      <c r="BL73" s="619"/>
      <c r="BM73" s="598"/>
      <c r="BN73" s="621"/>
      <c r="BO73" s="602"/>
      <c r="BP73" s="598"/>
      <c r="BQ73" s="621"/>
      <c r="BR73" s="602"/>
      <c r="BS73" s="598"/>
      <c r="BT73" s="621"/>
      <c r="BU73" s="602"/>
      <c r="BV73" s="598"/>
      <c r="BW73" s="621"/>
      <c r="BX73" s="602"/>
      <c r="BY73" s="598"/>
      <c r="BZ73" s="621"/>
      <c r="CA73" s="602"/>
      <c r="CB73" s="622"/>
      <c r="CC73" s="601"/>
      <c r="CD73" s="623"/>
      <c r="CE73" s="624"/>
      <c r="CF73" s="625"/>
      <c r="CG73" s="626"/>
      <c r="CH73" s="626"/>
      <c r="CI73" s="626"/>
      <c r="CJ73" s="626"/>
      <c r="CK73" s="627"/>
      <c r="CL73" s="624"/>
      <c r="CM73" s="602"/>
      <c r="CN73" s="610"/>
      <c r="CO73" s="628"/>
      <c r="CP73" s="629"/>
      <c r="CQ73" s="630"/>
      <c r="CR73" s="629"/>
      <c r="CS73" s="630"/>
      <c r="CT73" s="629"/>
      <c r="CU73" s="630"/>
      <c r="CV73" s="629"/>
      <c r="CW73" s="337"/>
      <c r="CX73" s="338"/>
      <c r="CY73" s="299"/>
      <c r="CZ73" s="296"/>
      <c r="DA73" s="297"/>
      <c r="DB73" s="299"/>
      <c r="DC73" s="296"/>
      <c r="DD73" s="297"/>
      <c r="DE73" s="299"/>
      <c r="DF73" s="296"/>
      <c r="DG73" s="297"/>
      <c r="DH73" s="299"/>
      <c r="DI73" s="296"/>
      <c r="DJ73" s="297"/>
      <c r="DK73" s="299"/>
      <c r="DL73" s="296"/>
      <c r="DM73" s="297"/>
      <c r="DN73" s="299"/>
      <c r="DO73" s="296"/>
      <c r="DP73" s="297"/>
      <c r="DQ73" s="299"/>
      <c r="DR73" s="296"/>
      <c r="DS73" s="297"/>
      <c r="DT73" s="299"/>
      <c r="DU73" s="296"/>
      <c r="DV73" s="297"/>
      <c r="DW73" s="299"/>
      <c r="DX73" s="296"/>
      <c r="DY73" s="297"/>
      <c r="DZ73" s="299"/>
      <c r="EA73" s="296"/>
      <c r="EB73" s="297"/>
      <c r="EC73" s="299"/>
      <c r="ED73" s="296"/>
      <c r="EE73" s="297"/>
      <c r="EF73" s="299"/>
      <c r="EG73" s="296"/>
      <c r="EH73" s="297"/>
      <c r="EI73" s="299"/>
      <c r="EJ73" s="337"/>
      <c r="EK73" s="338"/>
      <c r="EL73" s="299"/>
      <c r="EM73" s="296"/>
      <c r="EN73" s="297"/>
      <c r="EO73" s="299"/>
      <c r="EP73" s="296"/>
      <c r="EQ73" s="297"/>
      <c r="ER73" s="299"/>
      <c r="ES73" s="296"/>
      <c r="ET73" s="297"/>
      <c r="EU73" s="299"/>
      <c r="EV73" s="296"/>
      <c r="EW73" s="297"/>
      <c r="EX73" s="339"/>
      <c r="EZ73" s="631"/>
      <c r="FA73" s="602"/>
      <c r="FB73" s="228"/>
      <c r="FC73" s="229"/>
      <c r="FD73" s="632"/>
      <c r="FE73" s="231"/>
      <c r="FF73" s="289"/>
      <c r="FG73" s="233"/>
      <c r="FH73" s="289"/>
      <c r="FI73" s="290"/>
      <c r="FJ73" s="291"/>
      <c r="FK73" s="633"/>
      <c r="FL73" s="634"/>
      <c r="FM73" s="635"/>
      <c r="FN73" s="636"/>
      <c r="FO73" s="231"/>
      <c r="FP73" s="289"/>
      <c r="FQ73" s="233"/>
      <c r="FR73" s="289"/>
      <c r="FS73" s="290"/>
      <c r="FT73" s="291"/>
      <c r="FU73" s="633"/>
      <c r="FV73" s="634"/>
      <c r="FW73" s="635"/>
      <c r="FX73" s="636"/>
      <c r="FZ73" s="239"/>
      <c r="GA73" s="240"/>
      <c r="GD73" s="192"/>
      <c r="GE73" s="192"/>
    </row>
    <row r="74" spans="2:187" ht="18.75" customHeight="1" x14ac:dyDescent="0.15">
      <c r="B74" s="595"/>
      <c r="C74" s="194"/>
      <c r="D74" s="195"/>
      <c r="E74" s="196"/>
      <c r="F74" s="596"/>
      <c r="G74" s="597"/>
      <c r="H74" s="302"/>
      <c r="I74" s="598"/>
      <c r="J74" s="599"/>
      <c r="K74" s="600"/>
      <c r="L74" s="601"/>
      <c r="M74" s="600"/>
      <c r="N74" s="602"/>
      <c r="O74" s="598"/>
      <c r="P74" s="602"/>
      <c r="Q74" s="603"/>
      <c r="R74" s="604"/>
      <c r="S74" s="604"/>
      <c r="T74" s="605"/>
      <c r="U74" s="701"/>
      <c r="V74" s="606"/>
      <c r="W74" s="607"/>
      <c r="X74" s="607"/>
      <c r="Y74" s="608"/>
      <c r="Z74" s="315"/>
      <c r="AA74" s="228"/>
      <c r="AB74" s="609"/>
      <c r="AC74" s="610"/>
      <c r="AD74" s="602"/>
      <c r="AE74" s="611"/>
      <c r="AF74" s="599"/>
      <c r="AG74" s="599"/>
      <c r="AH74" s="602"/>
      <c r="AI74" s="611"/>
      <c r="AJ74" s="602"/>
      <c r="AK74" s="612"/>
      <c r="AL74" s="607"/>
      <c r="AM74" s="607"/>
      <c r="AN74" s="613"/>
      <c r="AO74" s="614"/>
      <c r="AP74" s="615"/>
      <c r="AQ74" s="608"/>
      <c r="AR74" s="616"/>
      <c r="AS74" s="608"/>
      <c r="AT74" s="616"/>
      <c r="AU74" s="617"/>
      <c r="AV74" s="614"/>
      <c r="AW74" s="618"/>
      <c r="AX74" s="619"/>
      <c r="AY74" s="612"/>
      <c r="AZ74" s="607"/>
      <c r="BA74" s="607"/>
      <c r="BB74" s="613"/>
      <c r="BC74" s="620"/>
      <c r="BD74" s="615"/>
      <c r="BE74" s="608"/>
      <c r="BF74" s="616"/>
      <c r="BG74" s="608"/>
      <c r="BH74" s="616"/>
      <c r="BI74" s="617"/>
      <c r="BJ74" s="620"/>
      <c r="BK74" s="618"/>
      <c r="BL74" s="619"/>
      <c r="BM74" s="598"/>
      <c r="BN74" s="621"/>
      <c r="BO74" s="602"/>
      <c r="BP74" s="598"/>
      <c r="BQ74" s="621"/>
      <c r="BR74" s="602"/>
      <c r="BS74" s="598"/>
      <c r="BT74" s="621"/>
      <c r="BU74" s="602"/>
      <c r="BV74" s="598"/>
      <c r="BW74" s="621"/>
      <c r="BX74" s="602"/>
      <c r="BY74" s="598"/>
      <c r="BZ74" s="621"/>
      <c r="CA74" s="602"/>
      <c r="CB74" s="622"/>
      <c r="CC74" s="601"/>
      <c r="CD74" s="623"/>
      <c r="CE74" s="624"/>
      <c r="CF74" s="625"/>
      <c r="CG74" s="626"/>
      <c r="CH74" s="626"/>
      <c r="CI74" s="626"/>
      <c r="CJ74" s="626"/>
      <c r="CK74" s="627"/>
      <c r="CL74" s="624"/>
      <c r="CM74" s="602"/>
      <c r="CN74" s="610"/>
      <c r="CO74" s="628"/>
      <c r="CP74" s="629"/>
      <c r="CQ74" s="630"/>
      <c r="CR74" s="629"/>
      <c r="CS74" s="630"/>
      <c r="CT74" s="629"/>
      <c r="CU74" s="630"/>
      <c r="CV74" s="629"/>
      <c r="CW74" s="337"/>
      <c r="CX74" s="338"/>
      <c r="CY74" s="299"/>
      <c r="CZ74" s="296"/>
      <c r="DA74" s="297"/>
      <c r="DB74" s="299"/>
      <c r="DC74" s="296"/>
      <c r="DD74" s="297"/>
      <c r="DE74" s="299"/>
      <c r="DF74" s="296"/>
      <c r="DG74" s="297"/>
      <c r="DH74" s="299"/>
      <c r="DI74" s="296"/>
      <c r="DJ74" s="297"/>
      <c r="DK74" s="299"/>
      <c r="DL74" s="296"/>
      <c r="DM74" s="297"/>
      <c r="DN74" s="299"/>
      <c r="DO74" s="296"/>
      <c r="DP74" s="297"/>
      <c r="DQ74" s="299"/>
      <c r="DR74" s="296"/>
      <c r="DS74" s="297"/>
      <c r="DT74" s="299"/>
      <c r="DU74" s="296"/>
      <c r="DV74" s="297"/>
      <c r="DW74" s="299"/>
      <c r="DX74" s="296"/>
      <c r="DY74" s="297"/>
      <c r="DZ74" s="299"/>
      <c r="EA74" s="296"/>
      <c r="EB74" s="297"/>
      <c r="EC74" s="299"/>
      <c r="ED74" s="296"/>
      <c r="EE74" s="297"/>
      <c r="EF74" s="299"/>
      <c r="EG74" s="296"/>
      <c r="EH74" s="297"/>
      <c r="EI74" s="299"/>
      <c r="EJ74" s="337"/>
      <c r="EK74" s="338"/>
      <c r="EL74" s="299"/>
      <c r="EM74" s="296"/>
      <c r="EN74" s="297"/>
      <c r="EO74" s="299"/>
      <c r="EP74" s="296"/>
      <c r="EQ74" s="297"/>
      <c r="ER74" s="299"/>
      <c r="ES74" s="296"/>
      <c r="ET74" s="297"/>
      <c r="EU74" s="299"/>
      <c r="EV74" s="296"/>
      <c r="EW74" s="297"/>
      <c r="EX74" s="339"/>
      <c r="EZ74" s="631"/>
      <c r="FA74" s="602"/>
      <c r="FB74" s="228"/>
      <c r="FC74" s="229"/>
      <c r="FD74" s="632"/>
      <c r="FE74" s="231"/>
      <c r="FF74" s="289"/>
      <c r="FG74" s="233"/>
      <c r="FH74" s="289"/>
      <c r="FI74" s="290"/>
      <c r="FJ74" s="291"/>
      <c r="FK74" s="633"/>
      <c r="FL74" s="634"/>
      <c r="FM74" s="635"/>
      <c r="FN74" s="636"/>
      <c r="FO74" s="231"/>
      <c r="FP74" s="289"/>
      <c r="FQ74" s="233"/>
      <c r="FR74" s="289"/>
      <c r="FS74" s="290"/>
      <c r="FT74" s="291"/>
      <c r="FU74" s="633"/>
      <c r="FV74" s="634"/>
      <c r="FW74" s="635"/>
      <c r="FX74" s="636"/>
      <c r="FZ74" s="239"/>
      <c r="GA74" s="240"/>
      <c r="GD74" s="192"/>
      <c r="GE74" s="192"/>
    </row>
    <row r="75" spans="2:187" ht="18.75" customHeight="1" x14ac:dyDescent="0.15">
      <c r="B75" s="595"/>
      <c r="C75" s="194"/>
      <c r="D75" s="195"/>
      <c r="E75" s="196"/>
      <c r="F75" s="596"/>
      <c r="G75" s="597"/>
      <c r="H75" s="302"/>
      <c r="I75" s="598"/>
      <c r="J75" s="599"/>
      <c r="K75" s="600"/>
      <c r="L75" s="601"/>
      <c r="M75" s="600"/>
      <c r="N75" s="602"/>
      <c r="O75" s="598"/>
      <c r="P75" s="602"/>
      <c r="Q75" s="603"/>
      <c r="R75" s="604"/>
      <c r="S75" s="604"/>
      <c r="T75" s="605"/>
      <c r="U75" s="701"/>
      <c r="V75" s="606"/>
      <c r="W75" s="607"/>
      <c r="X75" s="607"/>
      <c r="Y75" s="608"/>
      <c r="Z75" s="315"/>
      <c r="AA75" s="228"/>
      <c r="AB75" s="609"/>
      <c r="AC75" s="610"/>
      <c r="AD75" s="602"/>
      <c r="AE75" s="611"/>
      <c r="AF75" s="599"/>
      <c r="AG75" s="599"/>
      <c r="AH75" s="602"/>
      <c r="AI75" s="611"/>
      <c r="AJ75" s="602"/>
      <c r="AK75" s="612"/>
      <c r="AL75" s="607"/>
      <c r="AM75" s="607"/>
      <c r="AN75" s="613"/>
      <c r="AO75" s="614"/>
      <c r="AP75" s="615"/>
      <c r="AQ75" s="608"/>
      <c r="AR75" s="616"/>
      <c r="AS75" s="608"/>
      <c r="AT75" s="616"/>
      <c r="AU75" s="617"/>
      <c r="AV75" s="614"/>
      <c r="AW75" s="618"/>
      <c r="AX75" s="619"/>
      <c r="AY75" s="612"/>
      <c r="AZ75" s="607"/>
      <c r="BA75" s="607"/>
      <c r="BB75" s="613"/>
      <c r="BC75" s="620"/>
      <c r="BD75" s="615"/>
      <c r="BE75" s="608"/>
      <c r="BF75" s="616"/>
      <c r="BG75" s="608"/>
      <c r="BH75" s="616"/>
      <c r="BI75" s="617"/>
      <c r="BJ75" s="620"/>
      <c r="BK75" s="618"/>
      <c r="BL75" s="619"/>
      <c r="BM75" s="598"/>
      <c r="BN75" s="621"/>
      <c r="BO75" s="602"/>
      <c r="BP75" s="598"/>
      <c r="BQ75" s="621"/>
      <c r="BR75" s="602"/>
      <c r="BS75" s="598"/>
      <c r="BT75" s="621"/>
      <c r="BU75" s="602"/>
      <c r="BV75" s="598"/>
      <c r="BW75" s="621"/>
      <c r="BX75" s="602"/>
      <c r="BY75" s="598"/>
      <c r="BZ75" s="621"/>
      <c r="CA75" s="602"/>
      <c r="CB75" s="622"/>
      <c r="CC75" s="601"/>
      <c r="CD75" s="623"/>
      <c r="CE75" s="624"/>
      <c r="CF75" s="625"/>
      <c r="CG75" s="626"/>
      <c r="CH75" s="626"/>
      <c r="CI75" s="626"/>
      <c r="CJ75" s="626"/>
      <c r="CK75" s="627"/>
      <c r="CL75" s="624"/>
      <c r="CM75" s="602"/>
      <c r="CN75" s="610"/>
      <c r="CO75" s="628"/>
      <c r="CP75" s="629"/>
      <c r="CQ75" s="630"/>
      <c r="CR75" s="629"/>
      <c r="CS75" s="630"/>
      <c r="CT75" s="629"/>
      <c r="CU75" s="630"/>
      <c r="CV75" s="629"/>
      <c r="CW75" s="337"/>
      <c r="CX75" s="338"/>
      <c r="CY75" s="299"/>
      <c r="CZ75" s="296"/>
      <c r="DA75" s="297"/>
      <c r="DB75" s="299"/>
      <c r="DC75" s="296"/>
      <c r="DD75" s="297"/>
      <c r="DE75" s="299"/>
      <c r="DF75" s="296"/>
      <c r="DG75" s="297"/>
      <c r="DH75" s="299"/>
      <c r="DI75" s="296"/>
      <c r="DJ75" s="297"/>
      <c r="DK75" s="299"/>
      <c r="DL75" s="296"/>
      <c r="DM75" s="297"/>
      <c r="DN75" s="299"/>
      <c r="DO75" s="296"/>
      <c r="DP75" s="297"/>
      <c r="DQ75" s="299"/>
      <c r="DR75" s="296"/>
      <c r="DS75" s="297"/>
      <c r="DT75" s="299"/>
      <c r="DU75" s="296"/>
      <c r="DV75" s="297"/>
      <c r="DW75" s="299"/>
      <c r="DX75" s="296"/>
      <c r="DY75" s="297"/>
      <c r="DZ75" s="299"/>
      <c r="EA75" s="296"/>
      <c r="EB75" s="297"/>
      <c r="EC75" s="299"/>
      <c r="ED75" s="296"/>
      <c r="EE75" s="297"/>
      <c r="EF75" s="299"/>
      <c r="EG75" s="296"/>
      <c r="EH75" s="297"/>
      <c r="EI75" s="299"/>
      <c r="EJ75" s="337"/>
      <c r="EK75" s="338"/>
      <c r="EL75" s="299"/>
      <c r="EM75" s="296"/>
      <c r="EN75" s="297"/>
      <c r="EO75" s="299"/>
      <c r="EP75" s="296"/>
      <c r="EQ75" s="297"/>
      <c r="ER75" s="299"/>
      <c r="ES75" s="296"/>
      <c r="ET75" s="297"/>
      <c r="EU75" s="299"/>
      <c r="EV75" s="296"/>
      <c r="EW75" s="297"/>
      <c r="EX75" s="339"/>
      <c r="EZ75" s="631"/>
      <c r="FA75" s="602"/>
      <c r="FB75" s="228"/>
      <c r="FC75" s="229"/>
      <c r="FD75" s="632"/>
      <c r="FE75" s="231"/>
      <c r="FF75" s="289"/>
      <c r="FG75" s="233"/>
      <c r="FH75" s="289"/>
      <c r="FI75" s="290"/>
      <c r="FJ75" s="291"/>
      <c r="FK75" s="633"/>
      <c r="FL75" s="634"/>
      <c r="FM75" s="635"/>
      <c r="FN75" s="636"/>
      <c r="FO75" s="231"/>
      <c r="FP75" s="289"/>
      <c r="FQ75" s="233"/>
      <c r="FR75" s="289"/>
      <c r="FS75" s="290"/>
      <c r="FT75" s="291"/>
      <c r="FU75" s="633"/>
      <c r="FV75" s="634"/>
      <c r="FW75" s="635"/>
      <c r="FX75" s="636"/>
      <c r="FZ75" s="239"/>
      <c r="GA75" s="240"/>
      <c r="GD75" s="192"/>
      <c r="GE75" s="192"/>
    </row>
    <row r="76" spans="2:187" ht="18.75" customHeight="1" x14ac:dyDescent="0.15">
      <c r="B76" s="595"/>
      <c r="C76" s="194"/>
      <c r="D76" s="195"/>
      <c r="E76" s="196"/>
      <c r="F76" s="596"/>
      <c r="G76" s="597"/>
      <c r="H76" s="302"/>
      <c r="I76" s="598"/>
      <c r="J76" s="599"/>
      <c r="K76" s="600"/>
      <c r="L76" s="601"/>
      <c r="M76" s="600"/>
      <c r="N76" s="602"/>
      <c r="O76" s="598"/>
      <c r="P76" s="602"/>
      <c r="Q76" s="603"/>
      <c r="R76" s="604"/>
      <c r="S76" s="604"/>
      <c r="T76" s="605"/>
      <c r="U76" s="701"/>
      <c r="V76" s="606"/>
      <c r="W76" s="607"/>
      <c r="X76" s="607"/>
      <c r="Y76" s="608"/>
      <c r="Z76" s="315"/>
      <c r="AA76" s="228"/>
      <c r="AB76" s="609"/>
      <c r="AC76" s="610"/>
      <c r="AD76" s="602"/>
      <c r="AE76" s="611"/>
      <c r="AF76" s="599"/>
      <c r="AG76" s="599"/>
      <c r="AH76" s="602"/>
      <c r="AI76" s="611"/>
      <c r="AJ76" s="602"/>
      <c r="AK76" s="612"/>
      <c r="AL76" s="607"/>
      <c r="AM76" s="607"/>
      <c r="AN76" s="613"/>
      <c r="AO76" s="614"/>
      <c r="AP76" s="615"/>
      <c r="AQ76" s="608"/>
      <c r="AR76" s="616"/>
      <c r="AS76" s="608"/>
      <c r="AT76" s="616"/>
      <c r="AU76" s="617"/>
      <c r="AV76" s="614"/>
      <c r="AW76" s="618"/>
      <c r="AX76" s="619"/>
      <c r="AY76" s="612"/>
      <c r="AZ76" s="607"/>
      <c r="BA76" s="607"/>
      <c r="BB76" s="613"/>
      <c r="BC76" s="620"/>
      <c r="BD76" s="615"/>
      <c r="BE76" s="608"/>
      <c r="BF76" s="616"/>
      <c r="BG76" s="608"/>
      <c r="BH76" s="616"/>
      <c r="BI76" s="617"/>
      <c r="BJ76" s="620"/>
      <c r="BK76" s="618"/>
      <c r="BL76" s="619"/>
      <c r="BM76" s="598"/>
      <c r="BN76" s="621"/>
      <c r="BO76" s="602"/>
      <c r="BP76" s="598"/>
      <c r="BQ76" s="621"/>
      <c r="BR76" s="602"/>
      <c r="BS76" s="598"/>
      <c r="BT76" s="621"/>
      <c r="BU76" s="602"/>
      <c r="BV76" s="598"/>
      <c r="BW76" s="621"/>
      <c r="BX76" s="602"/>
      <c r="BY76" s="598"/>
      <c r="BZ76" s="621"/>
      <c r="CA76" s="602"/>
      <c r="CB76" s="622"/>
      <c r="CC76" s="601"/>
      <c r="CD76" s="623"/>
      <c r="CE76" s="624"/>
      <c r="CF76" s="625"/>
      <c r="CG76" s="626"/>
      <c r="CH76" s="626"/>
      <c r="CI76" s="626"/>
      <c r="CJ76" s="626"/>
      <c r="CK76" s="627"/>
      <c r="CL76" s="624"/>
      <c r="CM76" s="602"/>
      <c r="CN76" s="610"/>
      <c r="CO76" s="628"/>
      <c r="CP76" s="629"/>
      <c r="CQ76" s="630"/>
      <c r="CR76" s="629"/>
      <c r="CS76" s="630"/>
      <c r="CT76" s="629"/>
      <c r="CU76" s="630"/>
      <c r="CV76" s="629"/>
      <c r="CW76" s="337"/>
      <c r="CX76" s="338"/>
      <c r="CY76" s="299"/>
      <c r="CZ76" s="296"/>
      <c r="DA76" s="297"/>
      <c r="DB76" s="299"/>
      <c r="DC76" s="296"/>
      <c r="DD76" s="297"/>
      <c r="DE76" s="299"/>
      <c r="DF76" s="296"/>
      <c r="DG76" s="297"/>
      <c r="DH76" s="299"/>
      <c r="DI76" s="296"/>
      <c r="DJ76" s="297"/>
      <c r="DK76" s="299"/>
      <c r="DL76" s="296"/>
      <c r="DM76" s="297"/>
      <c r="DN76" s="299"/>
      <c r="DO76" s="296"/>
      <c r="DP76" s="297"/>
      <c r="DQ76" s="299"/>
      <c r="DR76" s="296"/>
      <c r="DS76" s="297"/>
      <c r="DT76" s="299"/>
      <c r="DU76" s="296"/>
      <c r="DV76" s="297"/>
      <c r="DW76" s="299"/>
      <c r="DX76" s="296"/>
      <c r="DY76" s="297"/>
      <c r="DZ76" s="299"/>
      <c r="EA76" s="296"/>
      <c r="EB76" s="297"/>
      <c r="EC76" s="299"/>
      <c r="ED76" s="296"/>
      <c r="EE76" s="297"/>
      <c r="EF76" s="299"/>
      <c r="EG76" s="296"/>
      <c r="EH76" s="297"/>
      <c r="EI76" s="299"/>
      <c r="EJ76" s="337"/>
      <c r="EK76" s="338"/>
      <c r="EL76" s="299"/>
      <c r="EM76" s="296"/>
      <c r="EN76" s="297"/>
      <c r="EO76" s="299"/>
      <c r="EP76" s="296"/>
      <c r="EQ76" s="297"/>
      <c r="ER76" s="299"/>
      <c r="ES76" s="296"/>
      <c r="ET76" s="297"/>
      <c r="EU76" s="299"/>
      <c r="EV76" s="296"/>
      <c r="EW76" s="297"/>
      <c r="EX76" s="339"/>
      <c r="EZ76" s="631"/>
      <c r="FA76" s="602"/>
      <c r="FB76" s="228"/>
      <c r="FC76" s="229"/>
      <c r="FD76" s="632"/>
      <c r="FE76" s="231"/>
      <c r="FF76" s="289"/>
      <c r="FG76" s="233"/>
      <c r="FH76" s="289"/>
      <c r="FI76" s="290"/>
      <c r="FJ76" s="291"/>
      <c r="FK76" s="633"/>
      <c r="FL76" s="634"/>
      <c r="FM76" s="635"/>
      <c r="FN76" s="636"/>
      <c r="FO76" s="231"/>
      <c r="FP76" s="289"/>
      <c r="FQ76" s="233"/>
      <c r="FR76" s="289"/>
      <c r="FS76" s="290"/>
      <c r="FT76" s="291"/>
      <c r="FU76" s="633"/>
      <c r="FV76" s="634"/>
      <c r="FW76" s="635"/>
      <c r="FX76" s="636"/>
      <c r="FZ76" s="239"/>
      <c r="GA76" s="240"/>
      <c r="GD76" s="192"/>
      <c r="GE76" s="192"/>
    </row>
    <row r="77" spans="2:187" ht="18.75" customHeight="1" x14ac:dyDescent="0.15">
      <c r="B77" s="595"/>
      <c r="C77" s="194"/>
      <c r="D77" s="195"/>
      <c r="E77" s="196"/>
      <c r="F77" s="596"/>
      <c r="G77" s="597"/>
      <c r="H77" s="302"/>
      <c r="I77" s="598"/>
      <c r="J77" s="599"/>
      <c r="K77" s="600"/>
      <c r="L77" s="601"/>
      <c r="M77" s="600"/>
      <c r="N77" s="602"/>
      <c r="O77" s="598"/>
      <c r="P77" s="602"/>
      <c r="Q77" s="603"/>
      <c r="R77" s="604"/>
      <c r="S77" s="604"/>
      <c r="T77" s="605"/>
      <c r="U77" s="701"/>
      <c r="V77" s="606"/>
      <c r="W77" s="607"/>
      <c r="X77" s="607"/>
      <c r="Y77" s="608"/>
      <c r="Z77" s="315"/>
      <c r="AA77" s="228"/>
      <c r="AB77" s="609"/>
      <c r="AC77" s="610"/>
      <c r="AD77" s="602"/>
      <c r="AE77" s="611"/>
      <c r="AF77" s="599"/>
      <c r="AG77" s="599"/>
      <c r="AH77" s="602"/>
      <c r="AI77" s="611"/>
      <c r="AJ77" s="602"/>
      <c r="AK77" s="612"/>
      <c r="AL77" s="607"/>
      <c r="AM77" s="607"/>
      <c r="AN77" s="613"/>
      <c r="AO77" s="614"/>
      <c r="AP77" s="615"/>
      <c r="AQ77" s="608"/>
      <c r="AR77" s="616"/>
      <c r="AS77" s="608"/>
      <c r="AT77" s="616"/>
      <c r="AU77" s="617"/>
      <c r="AV77" s="614"/>
      <c r="AW77" s="618"/>
      <c r="AX77" s="619"/>
      <c r="AY77" s="612"/>
      <c r="AZ77" s="607"/>
      <c r="BA77" s="607"/>
      <c r="BB77" s="613"/>
      <c r="BC77" s="620"/>
      <c r="BD77" s="615"/>
      <c r="BE77" s="608"/>
      <c r="BF77" s="616"/>
      <c r="BG77" s="608"/>
      <c r="BH77" s="616"/>
      <c r="BI77" s="617"/>
      <c r="BJ77" s="620"/>
      <c r="BK77" s="618"/>
      <c r="BL77" s="619"/>
      <c r="BM77" s="598"/>
      <c r="BN77" s="621"/>
      <c r="BO77" s="602"/>
      <c r="BP77" s="598"/>
      <c r="BQ77" s="621"/>
      <c r="BR77" s="602"/>
      <c r="BS77" s="598"/>
      <c r="BT77" s="621"/>
      <c r="BU77" s="602"/>
      <c r="BV77" s="598"/>
      <c r="BW77" s="621"/>
      <c r="BX77" s="602"/>
      <c r="BY77" s="598"/>
      <c r="BZ77" s="621"/>
      <c r="CA77" s="602"/>
      <c r="CB77" s="622"/>
      <c r="CC77" s="601"/>
      <c r="CD77" s="623"/>
      <c r="CE77" s="624"/>
      <c r="CF77" s="625"/>
      <c r="CG77" s="626"/>
      <c r="CH77" s="626"/>
      <c r="CI77" s="626"/>
      <c r="CJ77" s="626"/>
      <c r="CK77" s="627"/>
      <c r="CL77" s="624"/>
      <c r="CM77" s="602"/>
      <c r="CN77" s="610"/>
      <c r="CO77" s="628"/>
      <c r="CP77" s="629"/>
      <c r="CQ77" s="630"/>
      <c r="CR77" s="629"/>
      <c r="CS77" s="630"/>
      <c r="CT77" s="629"/>
      <c r="CU77" s="630"/>
      <c r="CV77" s="629"/>
      <c r="CW77" s="337"/>
      <c r="CX77" s="338"/>
      <c r="CY77" s="299"/>
      <c r="CZ77" s="296"/>
      <c r="DA77" s="297"/>
      <c r="DB77" s="299"/>
      <c r="DC77" s="296"/>
      <c r="DD77" s="297"/>
      <c r="DE77" s="299"/>
      <c r="DF77" s="296"/>
      <c r="DG77" s="297"/>
      <c r="DH77" s="299"/>
      <c r="DI77" s="296"/>
      <c r="DJ77" s="297"/>
      <c r="DK77" s="299"/>
      <c r="DL77" s="296"/>
      <c r="DM77" s="297"/>
      <c r="DN77" s="299"/>
      <c r="DO77" s="296"/>
      <c r="DP77" s="297"/>
      <c r="DQ77" s="299"/>
      <c r="DR77" s="296"/>
      <c r="DS77" s="297"/>
      <c r="DT77" s="299"/>
      <c r="DU77" s="296"/>
      <c r="DV77" s="297"/>
      <c r="DW77" s="299"/>
      <c r="DX77" s="296"/>
      <c r="DY77" s="297"/>
      <c r="DZ77" s="299"/>
      <c r="EA77" s="296"/>
      <c r="EB77" s="297"/>
      <c r="EC77" s="299"/>
      <c r="ED77" s="296"/>
      <c r="EE77" s="297"/>
      <c r="EF77" s="299"/>
      <c r="EG77" s="296"/>
      <c r="EH77" s="297"/>
      <c r="EI77" s="299"/>
      <c r="EJ77" s="337"/>
      <c r="EK77" s="338"/>
      <c r="EL77" s="299"/>
      <c r="EM77" s="296"/>
      <c r="EN77" s="297"/>
      <c r="EO77" s="299"/>
      <c r="EP77" s="296"/>
      <c r="EQ77" s="297"/>
      <c r="ER77" s="299"/>
      <c r="ES77" s="296"/>
      <c r="ET77" s="297"/>
      <c r="EU77" s="299"/>
      <c r="EV77" s="296"/>
      <c r="EW77" s="297"/>
      <c r="EX77" s="339"/>
      <c r="EZ77" s="631"/>
      <c r="FA77" s="602"/>
      <c r="FB77" s="228"/>
      <c r="FC77" s="229"/>
      <c r="FD77" s="632"/>
      <c r="FE77" s="231"/>
      <c r="FF77" s="289"/>
      <c r="FG77" s="233"/>
      <c r="FH77" s="289"/>
      <c r="FI77" s="290"/>
      <c r="FJ77" s="291"/>
      <c r="FK77" s="633"/>
      <c r="FL77" s="634"/>
      <c r="FM77" s="635"/>
      <c r="FN77" s="636"/>
      <c r="FO77" s="231"/>
      <c r="FP77" s="289"/>
      <c r="FQ77" s="233"/>
      <c r="FR77" s="289"/>
      <c r="FS77" s="290"/>
      <c r="FT77" s="291"/>
      <c r="FU77" s="633"/>
      <c r="FV77" s="634"/>
      <c r="FW77" s="635"/>
      <c r="FX77" s="636"/>
      <c r="FZ77" s="239"/>
      <c r="GA77" s="240"/>
      <c r="GD77" s="192"/>
      <c r="GE77" s="192"/>
    </row>
    <row r="78" spans="2:187" ht="18.75" customHeight="1" x14ac:dyDescent="0.15">
      <c r="B78" s="595"/>
      <c r="C78" s="194"/>
      <c r="D78" s="195"/>
      <c r="E78" s="196"/>
      <c r="F78" s="596"/>
      <c r="G78" s="597"/>
      <c r="H78" s="302"/>
      <c r="I78" s="598"/>
      <c r="J78" s="599"/>
      <c r="K78" s="600"/>
      <c r="L78" s="601"/>
      <c r="M78" s="600"/>
      <c r="N78" s="602"/>
      <c r="O78" s="598"/>
      <c r="P78" s="602"/>
      <c r="Q78" s="603"/>
      <c r="R78" s="604"/>
      <c r="S78" s="604"/>
      <c r="T78" s="605"/>
      <c r="U78" s="701"/>
      <c r="V78" s="606"/>
      <c r="W78" s="607"/>
      <c r="X78" s="607"/>
      <c r="Y78" s="608"/>
      <c r="Z78" s="315"/>
      <c r="AA78" s="228"/>
      <c r="AB78" s="609"/>
      <c r="AC78" s="610"/>
      <c r="AD78" s="602"/>
      <c r="AE78" s="611"/>
      <c r="AF78" s="599"/>
      <c r="AG78" s="599"/>
      <c r="AH78" s="602"/>
      <c r="AI78" s="611"/>
      <c r="AJ78" s="602"/>
      <c r="AK78" s="612"/>
      <c r="AL78" s="607"/>
      <c r="AM78" s="607"/>
      <c r="AN78" s="613"/>
      <c r="AO78" s="614"/>
      <c r="AP78" s="615"/>
      <c r="AQ78" s="608"/>
      <c r="AR78" s="616"/>
      <c r="AS78" s="608"/>
      <c r="AT78" s="616"/>
      <c r="AU78" s="617"/>
      <c r="AV78" s="614"/>
      <c r="AW78" s="618"/>
      <c r="AX78" s="619"/>
      <c r="AY78" s="612"/>
      <c r="AZ78" s="607"/>
      <c r="BA78" s="607"/>
      <c r="BB78" s="613"/>
      <c r="BC78" s="620"/>
      <c r="BD78" s="615"/>
      <c r="BE78" s="608"/>
      <c r="BF78" s="616"/>
      <c r="BG78" s="608"/>
      <c r="BH78" s="616"/>
      <c r="BI78" s="617"/>
      <c r="BJ78" s="620"/>
      <c r="BK78" s="618"/>
      <c r="BL78" s="619"/>
      <c r="BM78" s="598"/>
      <c r="BN78" s="621"/>
      <c r="BO78" s="602"/>
      <c r="BP78" s="598"/>
      <c r="BQ78" s="621"/>
      <c r="BR78" s="602"/>
      <c r="BS78" s="598"/>
      <c r="BT78" s="621"/>
      <c r="BU78" s="602"/>
      <c r="BV78" s="598"/>
      <c r="BW78" s="621"/>
      <c r="BX78" s="602"/>
      <c r="BY78" s="598"/>
      <c r="BZ78" s="621"/>
      <c r="CA78" s="602"/>
      <c r="CB78" s="622"/>
      <c r="CC78" s="601"/>
      <c r="CD78" s="623"/>
      <c r="CE78" s="624"/>
      <c r="CF78" s="625"/>
      <c r="CG78" s="626"/>
      <c r="CH78" s="626"/>
      <c r="CI78" s="626"/>
      <c r="CJ78" s="626"/>
      <c r="CK78" s="627"/>
      <c r="CL78" s="624"/>
      <c r="CM78" s="602"/>
      <c r="CN78" s="610"/>
      <c r="CO78" s="628"/>
      <c r="CP78" s="629"/>
      <c r="CQ78" s="630"/>
      <c r="CR78" s="629"/>
      <c r="CS78" s="630"/>
      <c r="CT78" s="629"/>
      <c r="CU78" s="630"/>
      <c r="CV78" s="629"/>
      <c r="CW78" s="337"/>
      <c r="CX78" s="338"/>
      <c r="CY78" s="299"/>
      <c r="CZ78" s="296"/>
      <c r="DA78" s="297"/>
      <c r="DB78" s="299"/>
      <c r="DC78" s="296"/>
      <c r="DD78" s="297"/>
      <c r="DE78" s="299"/>
      <c r="DF78" s="296"/>
      <c r="DG78" s="297"/>
      <c r="DH78" s="299"/>
      <c r="DI78" s="296"/>
      <c r="DJ78" s="297"/>
      <c r="DK78" s="299"/>
      <c r="DL78" s="296"/>
      <c r="DM78" s="297"/>
      <c r="DN78" s="299"/>
      <c r="DO78" s="296"/>
      <c r="DP78" s="297"/>
      <c r="DQ78" s="299"/>
      <c r="DR78" s="296"/>
      <c r="DS78" s="297"/>
      <c r="DT78" s="299"/>
      <c r="DU78" s="296"/>
      <c r="DV78" s="297"/>
      <c r="DW78" s="299"/>
      <c r="DX78" s="296"/>
      <c r="DY78" s="297"/>
      <c r="DZ78" s="299"/>
      <c r="EA78" s="296"/>
      <c r="EB78" s="297"/>
      <c r="EC78" s="299"/>
      <c r="ED78" s="296"/>
      <c r="EE78" s="297"/>
      <c r="EF78" s="299"/>
      <c r="EG78" s="296"/>
      <c r="EH78" s="297"/>
      <c r="EI78" s="299"/>
      <c r="EJ78" s="337"/>
      <c r="EK78" s="338"/>
      <c r="EL78" s="299"/>
      <c r="EM78" s="296"/>
      <c r="EN78" s="297"/>
      <c r="EO78" s="299"/>
      <c r="EP78" s="296"/>
      <c r="EQ78" s="297"/>
      <c r="ER78" s="299"/>
      <c r="ES78" s="296"/>
      <c r="ET78" s="297"/>
      <c r="EU78" s="299"/>
      <c r="EV78" s="296"/>
      <c r="EW78" s="297"/>
      <c r="EX78" s="339"/>
      <c r="EZ78" s="631"/>
      <c r="FA78" s="602"/>
      <c r="FB78" s="228"/>
      <c r="FC78" s="229"/>
      <c r="FD78" s="632"/>
      <c r="FE78" s="231"/>
      <c r="FF78" s="289"/>
      <c r="FG78" s="233"/>
      <c r="FH78" s="289"/>
      <c r="FI78" s="290"/>
      <c r="FJ78" s="291"/>
      <c r="FK78" s="633"/>
      <c r="FL78" s="634"/>
      <c r="FM78" s="635"/>
      <c r="FN78" s="636"/>
      <c r="FO78" s="231"/>
      <c r="FP78" s="289"/>
      <c r="FQ78" s="233"/>
      <c r="FR78" s="289"/>
      <c r="FS78" s="290"/>
      <c r="FT78" s="291"/>
      <c r="FU78" s="633"/>
      <c r="FV78" s="634"/>
      <c r="FW78" s="635"/>
      <c r="FX78" s="636"/>
      <c r="FZ78" s="239"/>
      <c r="GA78" s="240"/>
      <c r="GD78" s="192"/>
      <c r="GE78" s="192"/>
    </row>
    <row r="79" spans="2:187" ht="18.75" customHeight="1" x14ac:dyDescent="0.15">
      <c r="B79" s="595"/>
      <c r="C79" s="194"/>
      <c r="D79" s="195"/>
      <c r="E79" s="196"/>
      <c r="F79" s="596"/>
      <c r="G79" s="597"/>
      <c r="H79" s="302"/>
      <c r="I79" s="598"/>
      <c r="J79" s="599"/>
      <c r="K79" s="600"/>
      <c r="L79" s="601"/>
      <c r="M79" s="600"/>
      <c r="N79" s="602"/>
      <c r="O79" s="598"/>
      <c r="P79" s="602"/>
      <c r="Q79" s="603"/>
      <c r="R79" s="604"/>
      <c r="S79" s="604"/>
      <c r="T79" s="605"/>
      <c r="U79" s="701"/>
      <c r="V79" s="606"/>
      <c r="W79" s="607"/>
      <c r="X79" s="607"/>
      <c r="Y79" s="608"/>
      <c r="Z79" s="315"/>
      <c r="AA79" s="228"/>
      <c r="AB79" s="609"/>
      <c r="AC79" s="610"/>
      <c r="AD79" s="602"/>
      <c r="AE79" s="611"/>
      <c r="AF79" s="599"/>
      <c r="AG79" s="599"/>
      <c r="AH79" s="602"/>
      <c r="AI79" s="611"/>
      <c r="AJ79" s="602"/>
      <c r="AK79" s="612"/>
      <c r="AL79" s="607"/>
      <c r="AM79" s="607"/>
      <c r="AN79" s="613"/>
      <c r="AO79" s="614"/>
      <c r="AP79" s="615"/>
      <c r="AQ79" s="608"/>
      <c r="AR79" s="616"/>
      <c r="AS79" s="608"/>
      <c r="AT79" s="616"/>
      <c r="AU79" s="617"/>
      <c r="AV79" s="614"/>
      <c r="AW79" s="618"/>
      <c r="AX79" s="619"/>
      <c r="AY79" s="612"/>
      <c r="AZ79" s="607"/>
      <c r="BA79" s="607"/>
      <c r="BB79" s="613"/>
      <c r="BC79" s="620"/>
      <c r="BD79" s="615"/>
      <c r="BE79" s="608"/>
      <c r="BF79" s="616"/>
      <c r="BG79" s="608"/>
      <c r="BH79" s="616"/>
      <c r="BI79" s="617"/>
      <c r="BJ79" s="620"/>
      <c r="BK79" s="618"/>
      <c r="BL79" s="619"/>
      <c r="BM79" s="598"/>
      <c r="BN79" s="621"/>
      <c r="BO79" s="602"/>
      <c r="BP79" s="598"/>
      <c r="BQ79" s="621"/>
      <c r="BR79" s="602"/>
      <c r="BS79" s="598"/>
      <c r="BT79" s="621"/>
      <c r="BU79" s="602"/>
      <c r="BV79" s="598"/>
      <c r="BW79" s="621"/>
      <c r="BX79" s="602"/>
      <c r="BY79" s="598"/>
      <c r="BZ79" s="621"/>
      <c r="CA79" s="602"/>
      <c r="CB79" s="622"/>
      <c r="CC79" s="601"/>
      <c r="CD79" s="623"/>
      <c r="CE79" s="624"/>
      <c r="CF79" s="625"/>
      <c r="CG79" s="626"/>
      <c r="CH79" s="626"/>
      <c r="CI79" s="626"/>
      <c r="CJ79" s="626"/>
      <c r="CK79" s="627"/>
      <c r="CL79" s="624"/>
      <c r="CM79" s="602"/>
      <c r="CN79" s="610"/>
      <c r="CO79" s="628"/>
      <c r="CP79" s="629"/>
      <c r="CQ79" s="630"/>
      <c r="CR79" s="629"/>
      <c r="CS79" s="630"/>
      <c r="CT79" s="629"/>
      <c r="CU79" s="630"/>
      <c r="CV79" s="629"/>
      <c r="CW79" s="337"/>
      <c r="CX79" s="338"/>
      <c r="CY79" s="299"/>
      <c r="CZ79" s="296"/>
      <c r="DA79" s="297"/>
      <c r="DB79" s="299"/>
      <c r="DC79" s="296"/>
      <c r="DD79" s="297"/>
      <c r="DE79" s="299"/>
      <c r="DF79" s="296"/>
      <c r="DG79" s="297"/>
      <c r="DH79" s="299"/>
      <c r="DI79" s="296"/>
      <c r="DJ79" s="297"/>
      <c r="DK79" s="299"/>
      <c r="DL79" s="296"/>
      <c r="DM79" s="297"/>
      <c r="DN79" s="299"/>
      <c r="DO79" s="296"/>
      <c r="DP79" s="297"/>
      <c r="DQ79" s="299"/>
      <c r="DR79" s="296"/>
      <c r="DS79" s="297"/>
      <c r="DT79" s="299"/>
      <c r="DU79" s="296"/>
      <c r="DV79" s="297"/>
      <c r="DW79" s="299"/>
      <c r="DX79" s="296"/>
      <c r="DY79" s="297"/>
      <c r="DZ79" s="299"/>
      <c r="EA79" s="296"/>
      <c r="EB79" s="297"/>
      <c r="EC79" s="299"/>
      <c r="ED79" s="296"/>
      <c r="EE79" s="297"/>
      <c r="EF79" s="299"/>
      <c r="EG79" s="296"/>
      <c r="EH79" s="297"/>
      <c r="EI79" s="299"/>
      <c r="EJ79" s="337"/>
      <c r="EK79" s="338"/>
      <c r="EL79" s="299"/>
      <c r="EM79" s="296"/>
      <c r="EN79" s="297"/>
      <c r="EO79" s="299"/>
      <c r="EP79" s="296"/>
      <c r="EQ79" s="297"/>
      <c r="ER79" s="299"/>
      <c r="ES79" s="296"/>
      <c r="ET79" s="297"/>
      <c r="EU79" s="299"/>
      <c r="EV79" s="296"/>
      <c r="EW79" s="297"/>
      <c r="EX79" s="339"/>
      <c r="EZ79" s="631"/>
      <c r="FA79" s="602"/>
      <c r="FB79" s="228"/>
      <c r="FC79" s="229"/>
      <c r="FD79" s="632"/>
      <c r="FE79" s="231"/>
      <c r="FF79" s="289"/>
      <c r="FG79" s="233"/>
      <c r="FH79" s="289"/>
      <c r="FI79" s="290"/>
      <c r="FJ79" s="291"/>
      <c r="FK79" s="633"/>
      <c r="FL79" s="634"/>
      <c r="FM79" s="635"/>
      <c r="FN79" s="636"/>
      <c r="FO79" s="231"/>
      <c r="FP79" s="289"/>
      <c r="FQ79" s="233"/>
      <c r="FR79" s="289"/>
      <c r="FS79" s="290"/>
      <c r="FT79" s="291"/>
      <c r="FU79" s="633"/>
      <c r="FV79" s="634"/>
      <c r="FW79" s="635"/>
      <c r="FX79" s="636"/>
      <c r="FZ79" s="239"/>
      <c r="GA79" s="240"/>
      <c r="GD79" s="192"/>
      <c r="GE79" s="192"/>
    </row>
    <row r="80" spans="2:187" ht="18.75" customHeight="1" x14ac:dyDescent="0.15">
      <c r="B80" s="595"/>
      <c r="C80" s="194"/>
      <c r="D80" s="195"/>
      <c r="E80" s="196"/>
      <c r="F80" s="596"/>
      <c r="G80" s="597"/>
      <c r="H80" s="302"/>
      <c r="I80" s="598"/>
      <c r="J80" s="599"/>
      <c r="K80" s="600"/>
      <c r="L80" s="601"/>
      <c r="M80" s="600"/>
      <c r="N80" s="602"/>
      <c r="O80" s="598"/>
      <c r="P80" s="602"/>
      <c r="Q80" s="603"/>
      <c r="R80" s="604"/>
      <c r="S80" s="604"/>
      <c r="T80" s="605"/>
      <c r="U80" s="701"/>
      <c r="V80" s="606"/>
      <c r="W80" s="607"/>
      <c r="X80" s="607"/>
      <c r="Y80" s="608"/>
      <c r="Z80" s="315"/>
      <c r="AA80" s="228"/>
      <c r="AB80" s="609"/>
      <c r="AC80" s="610"/>
      <c r="AD80" s="602"/>
      <c r="AE80" s="611"/>
      <c r="AF80" s="599"/>
      <c r="AG80" s="599"/>
      <c r="AH80" s="602"/>
      <c r="AI80" s="611"/>
      <c r="AJ80" s="602"/>
      <c r="AK80" s="612"/>
      <c r="AL80" s="607"/>
      <c r="AM80" s="607"/>
      <c r="AN80" s="613"/>
      <c r="AO80" s="614"/>
      <c r="AP80" s="615"/>
      <c r="AQ80" s="608"/>
      <c r="AR80" s="616"/>
      <c r="AS80" s="608"/>
      <c r="AT80" s="616"/>
      <c r="AU80" s="617"/>
      <c r="AV80" s="614"/>
      <c r="AW80" s="618"/>
      <c r="AX80" s="619"/>
      <c r="AY80" s="612"/>
      <c r="AZ80" s="607"/>
      <c r="BA80" s="607"/>
      <c r="BB80" s="613"/>
      <c r="BC80" s="620"/>
      <c r="BD80" s="615"/>
      <c r="BE80" s="608"/>
      <c r="BF80" s="616"/>
      <c r="BG80" s="608"/>
      <c r="BH80" s="616"/>
      <c r="BI80" s="617"/>
      <c r="BJ80" s="620"/>
      <c r="BK80" s="618"/>
      <c r="BL80" s="619"/>
      <c r="BM80" s="598"/>
      <c r="BN80" s="621"/>
      <c r="BO80" s="602"/>
      <c r="BP80" s="598"/>
      <c r="BQ80" s="621"/>
      <c r="BR80" s="602"/>
      <c r="BS80" s="598"/>
      <c r="BT80" s="621"/>
      <c r="BU80" s="602"/>
      <c r="BV80" s="598"/>
      <c r="BW80" s="621"/>
      <c r="BX80" s="602"/>
      <c r="BY80" s="598"/>
      <c r="BZ80" s="621"/>
      <c r="CA80" s="602"/>
      <c r="CB80" s="622"/>
      <c r="CC80" s="601"/>
      <c r="CD80" s="623"/>
      <c r="CE80" s="624"/>
      <c r="CF80" s="625"/>
      <c r="CG80" s="626"/>
      <c r="CH80" s="626"/>
      <c r="CI80" s="626"/>
      <c r="CJ80" s="626"/>
      <c r="CK80" s="627"/>
      <c r="CL80" s="624"/>
      <c r="CM80" s="602"/>
      <c r="CN80" s="610"/>
      <c r="CO80" s="628"/>
      <c r="CP80" s="629"/>
      <c r="CQ80" s="630"/>
      <c r="CR80" s="629"/>
      <c r="CS80" s="630"/>
      <c r="CT80" s="629"/>
      <c r="CU80" s="630"/>
      <c r="CV80" s="629"/>
      <c r="CW80" s="337"/>
      <c r="CX80" s="338"/>
      <c r="CY80" s="299"/>
      <c r="CZ80" s="296"/>
      <c r="DA80" s="297"/>
      <c r="DB80" s="299"/>
      <c r="DC80" s="296"/>
      <c r="DD80" s="297"/>
      <c r="DE80" s="299"/>
      <c r="DF80" s="296"/>
      <c r="DG80" s="297"/>
      <c r="DH80" s="299"/>
      <c r="DI80" s="296"/>
      <c r="DJ80" s="297"/>
      <c r="DK80" s="299"/>
      <c r="DL80" s="296"/>
      <c r="DM80" s="297"/>
      <c r="DN80" s="299"/>
      <c r="DO80" s="296"/>
      <c r="DP80" s="297"/>
      <c r="DQ80" s="299"/>
      <c r="DR80" s="296"/>
      <c r="DS80" s="297"/>
      <c r="DT80" s="299"/>
      <c r="DU80" s="296"/>
      <c r="DV80" s="297"/>
      <c r="DW80" s="299"/>
      <c r="DX80" s="296"/>
      <c r="DY80" s="297"/>
      <c r="DZ80" s="299"/>
      <c r="EA80" s="296"/>
      <c r="EB80" s="297"/>
      <c r="EC80" s="299"/>
      <c r="ED80" s="296"/>
      <c r="EE80" s="297"/>
      <c r="EF80" s="299"/>
      <c r="EG80" s="296"/>
      <c r="EH80" s="297"/>
      <c r="EI80" s="299"/>
      <c r="EJ80" s="337"/>
      <c r="EK80" s="338"/>
      <c r="EL80" s="299"/>
      <c r="EM80" s="296"/>
      <c r="EN80" s="297"/>
      <c r="EO80" s="299"/>
      <c r="EP80" s="296"/>
      <c r="EQ80" s="297"/>
      <c r="ER80" s="299"/>
      <c r="ES80" s="296"/>
      <c r="ET80" s="297"/>
      <c r="EU80" s="299"/>
      <c r="EV80" s="296"/>
      <c r="EW80" s="297"/>
      <c r="EX80" s="339"/>
      <c r="EZ80" s="631"/>
      <c r="FA80" s="602"/>
      <c r="FB80" s="228"/>
      <c r="FC80" s="229"/>
      <c r="FD80" s="632"/>
      <c r="FE80" s="231"/>
      <c r="FF80" s="289"/>
      <c r="FG80" s="233"/>
      <c r="FH80" s="289"/>
      <c r="FI80" s="290"/>
      <c r="FJ80" s="291"/>
      <c r="FK80" s="633"/>
      <c r="FL80" s="634"/>
      <c r="FM80" s="635"/>
      <c r="FN80" s="636"/>
      <c r="FO80" s="231"/>
      <c r="FP80" s="289"/>
      <c r="FQ80" s="233"/>
      <c r="FR80" s="289"/>
      <c r="FS80" s="290"/>
      <c r="FT80" s="291"/>
      <c r="FU80" s="633"/>
      <c r="FV80" s="634"/>
      <c r="FW80" s="635"/>
      <c r="FX80" s="636"/>
      <c r="FZ80" s="239"/>
      <c r="GA80" s="240"/>
      <c r="GD80" s="192"/>
      <c r="GE80" s="192"/>
    </row>
    <row r="81" spans="2:187" ht="18.75" customHeight="1" x14ac:dyDescent="0.15">
      <c r="B81" s="595"/>
      <c r="C81" s="194"/>
      <c r="D81" s="195"/>
      <c r="E81" s="196"/>
      <c r="F81" s="596"/>
      <c r="G81" s="597"/>
      <c r="H81" s="302"/>
      <c r="I81" s="598"/>
      <c r="J81" s="599"/>
      <c r="K81" s="600"/>
      <c r="L81" s="601"/>
      <c r="M81" s="600"/>
      <c r="N81" s="602"/>
      <c r="O81" s="598"/>
      <c r="P81" s="602"/>
      <c r="Q81" s="603"/>
      <c r="R81" s="604"/>
      <c r="S81" s="604"/>
      <c r="T81" s="605"/>
      <c r="U81" s="701"/>
      <c r="V81" s="606"/>
      <c r="W81" s="607"/>
      <c r="X81" s="607"/>
      <c r="Y81" s="608"/>
      <c r="Z81" s="315"/>
      <c r="AA81" s="228"/>
      <c r="AB81" s="609"/>
      <c r="AC81" s="610"/>
      <c r="AD81" s="602"/>
      <c r="AE81" s="611"/>
      <c r="AF81" s="599"/>
      <c r="AG81" s="599"/>
      <c r="AH81" s="602"/>
      <c r="AI81" s="611"/>
      <c r="AJ81" s="602"/>
      <c r="AK81" s="612"/>
      <c r="AL81" s="607"/>
      <c r="AM81" s="607"/>
      <c r="AN81" s="613"/>
      <c r="AO81" s="614"/>
      <c r="AP81" s="615"/>
      <c r="AQ81" s="608"/>
      <c r="AR81" s="616"/>
      <c r="AS81" s="608"/>
      <c r="AT81" s="616"/>
      <c r="AU81" s="617"/>
      <c r="AV81" s="614"/>
      <c r="AW81" s="618"/>
      <c r="AX81" s="619"/>
      <c r="AY81" s="612"/>
      <c r="AZ81" s="607"/>
      <c r="BA81" s="607"/>
      <c r="BB81" s="613"/>
      <c r="BC81" s="620"/>
      <c r="BD81" s="615"/>
      <c r="BE81" s="608"/>
      <c r="BF81" s="616"/>
      <c r="BG81" s="608"/>
      <c r="BH81" s="616"/>
      <c r="BI81" s="617"/>
      <c r="BJ81" s="620"/>
      <c r="BK81" s="618"/>
      <c r="BL81" s="619"/>
      <c r="BM81" s="598"/>
      <c r="BN81" s="621"/>
      <c r="BO81" s="602"/>
      <c r="BP81" s="598"/>
      <c r="BQ81" s="621"/>
      <c r="BR81" s="602"/>
      <c r="BS81" s="598"/>
      <c r="BT81" s="621"/>
      <c r="BU81" s="602"/>
      <c r="BV81" s="598"/>
      <c r="BW81" s="621"/>
      <c r="BX81" s="602"/>
      <c r="BY81" s="598"/>
      <c r="BZ81" s="621"/>
      <c r="CA81" s="602"/>
      <c r="CB81" s="622"/>
      <c r="CC81" s="601"/>
      <c r="CD81" s="623"/>
      <c r="CE81" s="624"/>
      <c r="CF81" s="625"/>
      <c r="CG81" s="626"/>
      <c r="CH81" s="626"/>
      <c r="CI81" s="626"/>
      <c r="CJ81" s="626"/>
      <c r="CK81" s="627"/>
      <c r="CL81" s="624"/>
      <c r="CM81" s="602"/>
      <c r="CN81" s="610"/>
      <c r="CO81" s="628"/>
      <c r="CP81" s="629"/>
      <c r="CQ81" s="630"/>
      <c r="CR81" s="629"/>
      <c r="CS81" s="630"/>
      <c r="CT81" s="629"/>
      <c r="CU81" s="630"/>
      <c r="CV81" s="629"/>
      <c r="CW81" s="337"/>
      <c r="CX81" s="338"/>
      <c r="CY81" s="299"/>
      <c r="CZ81" s="296"/>
      <c r="DA81" s="297"/>
      <c r="DB81" s="299"/>
      <c r="DC81" s="296"/>
      <c r="DD81" s="297"/>
      <c r="DE81" s="299"/>
      <c r="DF81" s="296"/>
      <c r="DG81" s="297"/>
      <c r="DH81" s="299"/>
      <c r="DI81" s="296"/>
      <c r="DJ81" s="297"/>
      <c r="DK81" s="299"/>
      <c r="DL81" s="296"/>
      <c r="DM81" s="297"/>
      <c r="DN81" s="299"/>
      <c r="DO81" s="296"/>
      <c r="DP81" s="297"/>
      <c r="DQ81" s="299"/>
      <c r="DR81" s="296"/>
      <c r="DS81" s="297"/>
      <c r="DT81" s="299"/>
      <c r="DU81" s="296"/>
      <c r="DV81" s="297"/>
      <c r="DW81" s="299"/>
      <c r="DX81" s="296"/>
      <c r="DY81" s="297"/>
      <c r="DZ81" s="299"/>
      <c r="EA81" s="296"/>
      <c r="EB81" s="297"/>
      <c r="EC81" s="299"/>
      <c r="ED81" s="296"/>
      <c r="EE81" s="297"/>
      <c r="EF81" s="299"/>
      <c r="EG81" s="296"/>
      <c r="EH81" s="297"/>
      <c r="EI81" s="299"/>
      <c r="EJ81" s="337"/>
      <c r="EK81" s="338"/>
      <c r="EL81" s="299"/>
      <c r="EM81" s="296"/>
      <c r="EN81" s="297"/>
      <c r="EO81" s="299"/>
      <c r="EP81" s="296"/>
      <c r="EQ81" s="297"/>
      <c r="ER81" s="299"/>
      <c r="ES81" s="296"/>
      <c r="ET81" s="297"/>
      <c r="EU81" s="299"/>
      <c r="EV81" s="296"/>
      <c r="EW81" s="297"/>
      <c r="EX81" s="339"/>
      <c r="EZ81" s="631"/>
      <c r="FA81" s="602"/>
      <c r="FB81" s="228"/>
      <c r="FC81" s="229"/>
      <c r="FD81" s="632"/>
      <c r="FE81" s="231"/>
      <c r="FF81" s="289"/>
      <c r="FG81" s="233"/>
      <c r="FH81" s="289"/>
      <c r="FI81" s="290"/>
      <c r="FJ81" s="291"/>
      <c r="FK81" s="633"/>
      <c r="FL81" s="634"/>
      <c r="FM81" s="635"/>
      <c r="FN81" s="636"/>
      <c r="FO81" s="231"/>
      <c r="FP81" s="289"/>
      <c r="FQ81" s="233"/>
      <c r="FR81" s="289"/>
      <c r="FS81" s="290"/>
      <c r="FT81" s="291"/>
      <c r="FU81" s="633"/>
      <c r="FV81" s="634"/>
      <c r="FW81" s="635"/>
      <c r="FX81" s="636"/>
      <c r="FZ81" s="239"/>
      <c r="GA81" s="240"/>
      <c r="GD81" s="192"/>
      <c r="GE81" s="192"/>
    </row>
    <row r="82" spans="2:187" ht="18.75" customHeight="1" x14ac:dyDescent="0.15">
      <c r="B82" s="595"/>
      <c r="C82" s="194"/>
      <c r="D82" s="195"/>
      <c r="E82" s="196"/>
      <c r="F82" s="596"/>
      <c r="G82" s="597"/>
      <c r="H82" s="302"/>
      <c r="I82" s="598"/>
      <c r="J82" s="599"/>
      <c r="K82" s="600"/>
      <c r="L82" s="601"/>
      <c r="M82" s="600"/>
      <c r="N82" s="602"/>
      <c r="O82" s="598"/>
      <c r="P82" s="602"/>
      <c r="Q82" s="603"/>
      <c r="R82" s="604"/>
      <c r="S82" s="604"/>
      <c r="T82" s="605"/>
      <c r="U82" s="701"/>
      <c r="V82" s="606"/>
      <c r="W82" s="607"/>
      <c r="X82" s="607"/>
      <c r="Y82" s="608"/>
      <c r="Z82" s="315"/>
      <c r="AA82" s="228"/>
      <c r="AB82" s="609"/>
      <c r="AC82" s="610"/>
      <c r="AD82" s="602"/>
      <c r="AE82" s="611"/>
      <c r="AF82" s="599"/>
      <c r="AG82" s="599"/>
      <c r="AH82" s="602"/>
      <c r="AI82" s="611"/>
      <c r="AJ82" s="602"/>
      <c r="AK82" s="612"/>
      <c r="AL82" s="607"/>
      <c r="AM82" s="607"/>
      <c r="AN82" s="613"/>
      <c r="AO82" s="614"/>
      <c r="AP82" s="615"/>
      <c r="AQ82" s="608"/>
      <c r="AR82" s="616"/>
      <c r="AS82" s="608"/>
      <c r="AT82" s="616"/>
      <c r="AU82" s="617"/>
      <c r="AV82" s="614"/>
      <c r="AW82" s="618"/>
      <c r="AX82" s="619"/>
      <c r="AY82" s="612"/>
      <c r="AZ82" s="607"/>
      <c r="BA82" s="607"/>
      <c r="BB82" s="613"/>
      <c r="BC82" s="620"/>
      <c r="BD82" s="615"/>
      <c r="BE82" s="608"/>
      <c r="BF82" s="616"/>
      <c r="BG82" s="608"/>
      <c r="BH82" s="616"/>
      <c r="BI82" s="617"/>
      <c r="BJ82" s="620"/>
      <c r="BK82" s="618"/>
      <c r="BL82" s="619"/>
      <c r="BM82" s="598"/>
      <c r="BN82" s="621"/>
      <c r="BO82" s="602"/>
      <c r="BP82" s="598"/>
      <c r="BQ82" s="621"/>
      <c r="BR82" s="602"/>
      <c r="BS82" s="598"/>
      <c r="BT82" s="621"/>
      <c r="BU82" s="602"/>
      <c r="BV82" s="598"/>
      <c r="BW82" s="621"/>
      <c r="BX82" s="602"/>
      <c r="BY82" s="598"/>
      <c r="BZ82" s="621"/>
      <c r="CA82" s="602"/>
      <c r="CB82" s="622"/>
      <c r="CC82" s="601"/>
      <c r="CD82" s="623"/>
      <c r="CE82" s="624"/>
      <c r="CF82" s="625"/>
      <c r="CG82" s="626"/>
      <c r="CH82" s="626"/>
      <c r="CI82" s="626"/>
      <c r="CJ82" s="626"/>
      <c r="CK82" s="627"/>
      <c r="CL82" s="624"/>
      <c r="CM82" s="602"/>
      <c r="CN82" s="610"/>
      <c r="CO82" s="628"/>
      <c r="CP82" s="629"/>
      <c r="CQ82" s="630"/>
      <c r="CR82" s="629"/>
      <c r="CS82" s="630"/>
      <c r="CT82" s="629"/>
      <c r="CU82" s="630"/>
      <c r="CV82" s="629"/>
      <c r="CW82" s="337"/>
      <c r="CX82" s="338"/>
      <c r="CY82" s="299"/>
      <c r="CZ82" s="296"/>
      <c r="DA82" s="297"/>
      <c r="DB82" s="299"/>
      <c r="DC82" s="296"/>
      <c r="DD82" s="297"/>
      <c r="DE82" s="299"/>
      <c r="DF82" s="296"/>
      <c r="DG82" s="297"/>
      <c r="DH82" s="299"/>
      <c r="DI82" s="296"/>
      <c r="DJ82" s="297"/>
      <c r="DK82" s="299"/>
      <c r="DL82" s="296"/>
      <c r="DM82" s="297"/>
      <c r="DN82" s="299"/>
      <c r="DO82" s="296"/>
      <c r="DP82" s="297"/>
      <c r="DQ82" s="299"/>
      <c r="DR82" s="296"/>
      <c r="DS82" s="297"/>
      <c r="DT82" s="299"/>
      <c r="DU82" s="296"/>
      <c r="DV82" s="297"/>
      <c r="DW82" s="299"/>
      <c r="DX82" s="296"/>
      <c r="DY82" s="297"/>
      <c r="DZ82" s="299"/>
      <c r="EA82" s="296"/>
      <c r="EB82" s="297"/>
      <c r="EC82" s="299"/>
      <c r="ED82" s="296"/>
      <c r="EE82" s="297"/>
      <c r="EF82" s="299"/>
      <c r="EG82" s="296"/>
      <c r="EH82" s="297"/>
      <c r="EI82" s="299"/>
      <c r="EJ82" s="337"/>
      <c r="EK82" s="338"/>
      <c r="EL82" s="299"/>
      <c r="EM82" s="296"/>
      <c r="EN82" s="297"/>
      <c r="EO82" s="299"/>
      <c r="EP82" s="296"/>
      <c r="EQ82" s="297"/>
      <c r="ER82" s="299"/>
      <c r="ES82" s="296"/>
      <c r="ET82" s="297"/>
      <c r="EU82" s="299"/>
      <c r="EV82" s="296"/>
      <c r="EW82" s="297"/>
      <c r="EX82" s="339"/>
      <c r="EZ82" s="631"/>
      <c r="FA82" s="602"/>
      <c r="FB82" s="228"/>
      <c r="FC82" s="229"/>
      <c r="FD82" s="632"/>
      <c r="FE82" s="231"/>
      <c r="FF82" s="289"/>
      <c r="FG82" s="233"/>
      <c r="FH82" s="289"/>
      <c r="FI82" s="290"/>
      <c r="FJ82" s="291"/>
      <c r="FK82" s="633"/>
      <c r="FL82" s="634"/>
      <c r="FM82" s="635"/>
      <c r="FN82" s="636"/>
      <c r="FO82" s="231"/>
      <c r="FP82" s="289"/>
      <c r="FQ82" s="233"/>
      <c r="FR82" s="289"/>
      <c r="FS82" s="290"/>
      <c r="FT82" s="291"/>
      <c r="FU82" s="633"/>
      <c r="FV82" s="634"/>
      <c r="FW82" s="635"/>
      <c r="FX82" s="636"/>
      <c r="FZ82" s="239"/>
      <c r="GA82" s="240"/>
      <c r="GD82" s="192"/>
      <c r="GE82" s="192"/>
    </row>
    <row r="83" spans="2:187" ht="18.75" customHeight="1" x14ac:dyDescent="0.15">
      <c r="B83" s="595"/>
      <c r="C83" s="194"/>
      <c r="D83" s="195"/>
      <c r="E83" s="196"/>
      <c r="F83" s="596"/>
      <c r="G83" s="597"/>
      <c r="H83" s="302"/>
      <c r="I83" s="598"/>
      <c r="J83" s="599"/>
      <c r="K83" s="600"/>
      <c r="L83" s="601"/>
      <c r="M83" s="600"/>
      <c r="N83" s="602"/>
      <c r="O83" s="598"/>
      <c r="P83" s="602"/>
      <c r="Q83" s="603"/>
      <c r="R83" s="604"/>
      <c r="S83" s="604"/>
      <c r="T83" s="605"/>
      <c r="U83" s="701"/>
      <c r="V83" s="606"/>
      <c r="W83" s="607"/>
      <c r="X83" s="607"/>
      <c r="Y83" s="608"/>
      <c r="Z83" s="315"/>
      <c r="AA83" s="228"/>
      <c r="AB83" s="609"/>
      <c r="AC83" s="610"/>
      <c r="AD83" s="602"/>
      <c r="AE83" s="611"/>
      <c r="AF83" s="599"/>
      <c r="AG83" s="599"/>
      <c r="AH83" s="602"/>
      <c r="AI83" s="611"/>
      <c r="AJ83" s="602"/>
      <c r="AK83" s="612"/>
      <c r="AL83" s="607"/>
      <c r="AM83" s="607"/>
      <c r="AN83" s="613"/>
      <c r="AO83" s="614"/>
      <c r="AP83" s="615"/>
      <c r="AQ83" s="608"/>
      <c r="AR83" s="616"/>
      <c r="AS83" s="608"/>
      <c r="AT83" s="616"/>
      <c r="AU83" s="617"/>
      <c r="AV83" s="614"/>
      <c r="AW83" s="618"/>
      <c r="AX83" s="619"/>
      <c r="AY83" s="612"/>
      <c r="AZ83" s="607"/>
      <c r="BA83" s="607"/>
      <c r="BB83" s="613"/>
      <c r="BC83" s="620"/>
      <c r="BD83" s="615"/>
      <c r="BE83" s="608"/>
      <c r="BF83" s="616"/>
      <c r="BG83" s="608"/>
      <c r="BH83" s="616"/>
      <c r="BI83" s="617"/>
      <c r="BJ83" s="620"/>
      <c r="BK83" s="618"/>
      <c r="BL83" s="619"/>
      <c r="BM83" s="598"/>
      <c r="BN83" s="621"/>
      <c r="BO83" s="602"/>
      <c r="BP83" s="598"/>
      <c r="BQ83" s="621"/>
      <c r="BR83" s="602"/>
      <c r="BS83" s="598"/>
      <c r="BT83" s="621"/>
      <c r="BU83" s="602"/>
      <c r="BV83" s="598"/>
      <c r="BW83" s="621"/>
      <c r="BX83" s="602"/>
      <c r="BY83" s="598"/>
      <c r="BZ83" s="621"/>
      <c r="CA83" s="602"/>
      <c r="CB83" s="622"/>
      <c r="CC83" s="601"/>
      <c r="CD83" s="623"/>
      <c r="CE83" s="624"/>
      <c r="CF83" s="625"/>
      <c r="CG83" s="626"/>
      <c r="CH83" s="626"/>
      <c r="CI83" s="626"/>
      <c r="CJ83" s="626"/>
      <c r="CK83" s="627"/>
      <c r="CL83" s="624"/>
      <c r="CM83" s="602"/>
      <c r="CN83" s="610"/>
      <c r="CO83" s="628"/>
      <c r="CP83" s="629"/>
      <c r="CQ83" s="630"/>
      <c r="CR83" s="629"/>
      <c r="CS83" s="630"/>
      <c r="CT83" s="629"/>
      <c r="CU83" s="630"/>
      <c r="CV83" s="629"/>
      <c r="CW83" s="337"/>
      <c r="CX83" s="338"/>
      <c r="CY83" s="299"/>
      <c r="CZ83" s="296"/>
      <c r="DA83" s="297"/>
      <c r="DB83" s="299"/>
      <c r="DC83" s="296"/>
      <c r="DD83" s="297"/>
      <c r="DE83" s="299"/>
      <c r="DF83" s="296"/>
      <c r="DG83" s="297"/>
      <c r="DH83" s="299"/>
      <c r="DI83" s="296"/>
      <c r="DJ83" s="297"/>
      <c r="DK83" s="299"/>
      <c r="DL83" s="296"/>
      <c r="DM83" s="297"/>
      <c r="DN83" s="299"/>
      <c r="DO83" s="296"/>
      <c r="DP83" s="297"/>
      <c r="DQ83" s="299"/>
      <c r="DR83" s="296"/>
      <c r="DS83" s="297"/>
      <c r="DT83" s="299"/>
      <c r="DU83" s="296"/>
      <c r="DV83" s="297"/>
      <c r="DW83" s="299"/>
      <c r="DX83" s="296"/>
      <c r="DY83" s="297"/>
      <c r="DZ83" s="299"/>
      <c r="EA83" s="296"/>
      <c r="EB83" s="297"/>
      <c r="EC83" s="299"/>
      <c r="ED83" s="296"/>
      <c r="EE83" s="297"/>
      <c r="EF83" s="299"/>
      <c r="EG83" s="296"/>
      <c r="EH83" s="297"/>
      <c r="EI83" s="299"/>
      <c r="EJ83" s="337"/>
      <c r="EK83" s="338"/>
      <c r="EL83" s="299"/>
      <c r="EM83" s="296"/>
      <c r="EN83" s="297"/>
      <c r="EO83" s="299"/>
      <c r="EP83" s="296"/>
      <c r="EQ83" s="297"/>
      <c r="ER83" s="299"/>
      <c r="ES83" s="296"/>
      <c r="ET83" s="297"/>
      <c r="EU83" s="299"/>
      <c r="EV83" s="296"/>
      <c r="EW83" s="297"/>
      <c r="EX83" s="339"/>
      <c r="EZ83" s="631"/>
      <c r="FA83" s="602"/>
      <c r="FB83" s="228"/>
      <c r="FC83" s="229"/>
      <c r="FD83" s="632"/>
      <c r="FE83" s="231"/>
      <c r="FF83" s="289"/>
      <c r="FG83" s="233"/>
      <c r="FH83" s="289"/>
      <c r="FI83" s="290"/>
      <c r="FJ83" s="291"/>
      <c r="FK83" s="633"/>
      <c r="FL83" s="634"/>
      <c r="FM83" s="635"/>
      <c r="FN83" s="636"/>
      <c r="FO83" s="231"/>
      <c r="FP83" s="289"/>
      <c r="FQ83" s="233"/>
      <c r="FR83" s="289"/>
      <c r="FS83" s="290"/>
      <c r="FT83" s="291"/>
      <c r="FU83" s="633"/>
      <c r="FV83" s="634"/>
      <c r="FW83" s="635"/>
      <c r="FX83" s="636"/>
      <c r="FZ83" s="239"/>
      <c r="GA83" s="240"/>
      <c r="GD83" s="192"/>
      <c r="GE83" s="192"/>
    </row>
    <row r="84" spans="2:187" ht="18.75" customHeight="1" x14ac:dyDescent="0.15">
      <c r="B84" s="595"/>
      <c r="C84" s="194"/>
      <c r="D84" s="195"/>
      <c r="E84" s="196"/>
      <c r="F84" s="596"/>
      <c r="G84" s="597"/>
      <c r="H84" s="302"/>
      <c r="I84" s="598"/>
      <c r="J84" s="599"/>
      <c r="K84" s="600"/>
      <c r="L84" s="601"/>
      <c r="M84" s="600"/>
      <c r="N84" s="602"/>
      <c r="O84" s="598"/>
      <c r="P84" s="602"/>
      <c r="Q84" s="603"/>
      <c r="R84" s="604"/>
      <c r="S84" s="604"/>
      <c r="T84" s="605"/>
      <c r="U84" s="701"/>
      <c r="V84" s="606"/>
      <c r="W84" s="607"/>
      <c r="X84" s="607"/>
      <c r="Y84" s="608"/>
      <c r="Z84" s="315"/>
      <c r="AA84" s="228"/>
      <c r="AB84" s="609"/>
      <c r="AC84" s="610"/>
      <c r="AD84" s="602"/>
      <c r="AE84" s="611"/>
      <c r="AF84" s="599"/>
      <c r="AG84" s="599"/>
      <c r="AH84" s="602"/>
      <c r="AI84" s="611"/>
      <c r="AJ84" s="602"/>
      <c r="AK84" s="612"/>
      <c r="AL84" s="607"/>
      <c r="AM84" s="607"/>
      <c r="AN84" s="613"/>
      <c r="AO84" s="614"/>
      <c r="AP84" s="615"/>
      <c r="AQ84" s="608"/>
      <c r="AR84" s="616"/>
      <c r="AS84" s="608"/>
      <c r="AT84" s="616"/>
      <c r="AU84" s="617"/>
      <c r="AV84" s="614"/>
      <c r="AW84" s="618"/>
      <c r="AX84" s="619"/>
      <c r="AY84" s="612"/>
      <c r="AZ84" s="607"/>
      <c r="BA84" s="607"/>
      <c r="BB84" s="613"/>
      <c r="BC84" s="620"/>
      <c r="BD84" s="615"/>
      <c r="BE84" s="608"/>
      <c r="BF84" s="616"/>
      <c r="BG84" s="608"/>
      <c r="BH84" s="616"/>
      <c r="BI84" s="617"/>
      <c r="BJ84" s="620"/>
      <c r="BK84" s="618"/>
      <c r="BL84" s="619"/>
      <c r="BM84" s="598"/>
      <c r="BN84" s="621"/>
      <c r="BO84" s="602"/>
      <c r="BP84" s="598"/>
      <c r="BQ84" s="621"/>
      <c r="BR84" s="602"/>
      <c r="BS84" s="598"/>
      <c r="BT84" s="621"/>
      <c r="BU84" s="602"/>
      <c r="BV84" s="598"/>
      <c r="BW84" s="621"/>
      <c r="BX84" s="602"/>
      <c r="BY84" s="598"/>
      <c r="BZ84" s="621"/>
      <c r="CA84" s="602"/>
      <c r="CB84" s="622"/>
      <c r="CC84" s="601"/>
      <c r="CD84" s="623"/>
      <c r="CE84" s="624"/>
      <c r="CF84" s="625"/>
      <c r="CG84" s="626"/>
      <c r="CH84" s="626"/>
      <c r="CI84" s="626"/>
      <c r="CJ84" s="626"/>
      <c r="CK84" s="627"/>
      <c r="CL84" s="624"/>
      <c r="CM84" s="602"/>
      <c r="CN84" s="610"/>
      <c r="CO84" s="628"/>
      <c r="CP84" s="629"/>
      <c r="CQ84" s="630"/>
      <c r="CR84" s="629"/>
      <c r="CS84" s="630"/>
      <c r="CT84" s="629"/>
      <c r="CU84" s="630"/>
      <c r="CV84" s="629"/>
      <c r="CW84" s="337"/>
      <c r="CX84" s="338"/>
      <c r="CY84" s="299"/>
      <c r="CZ84" s="296"/>
      <c r="DA84" s="297"/>
      <c r="DB84" s="299"/>
      <c r="DC84" s="296"/>
      <c r="DD84" s="297"/>
      <c r="DE84" s="299"/>
      <c r="DF84" s="296"/>
      <c r="DG84" s="297"/>
      <c r="DH84" s="299"/>
      <c r="DI84" s="296"/>
      <c r="DJ84" s="297"/>
      <c r="DK84" s="299"/>
      <c r="DL84" s="296"/>
      <c r="DM84" s="297"/>
      <c r="DN84" s="299"/>
      <c r="DO84" s="296"/>
      <c r="DP84" s="297"/>
      <c r="DQ84" s="299"/>
      <c r="DR84" s="296"/>
      <c r="DS84" s="297"/>
      <c r="DT84" s="299"/>
      <c r="DU84" s="296"/>
      <c r="DV84" s="297"/>
      <c r="DW84" s="299"/>
      <c r="DX84" s="296"/>
      <c r="DY84" s="297"/>
      <c r="DZ84" s="299"/>
      <c r="EA84" s="296"/>
      <c r="EB84" s="297"/>
      <c r="EC84" s="299"/>
      <c r="ED84" s="296"/>
      <c r="EE84" s="297"/>
      <c r="EF84" s="299"/>
      <c r="EG84" s="296"/>
      <c r="EH84" s="297"/>
      <c r="EI84" s="299"/>
      <c r="EJ84" s="337"/>
      <c r="EK84" s="338"/>
      <c r="EL84" s="299"/>
      <c r="EM84" s="296"/>
      <c r="EN84" s="297"/>
      <c r="EO84" s="299"/>
      <c r="EP84" s="296"/>
      <c r="EQ84" s="297"/>
      <c r="ER84" s="299"/>
      <c r="ES84" s="296"/>
      <c r="ET84" s="297"/>
      <c r="EU84" s="299"/>
      <c r="EV84" s="296"/>
      <c r="EW84" s="297"/>
      <c r="EX84" s="339"/>
      <c r="EZ84" s="631"/>
      <c r="FA84" s="602"/>
      <c r="FB84" s="228"/>
      <c r="FC84" s="229"/>
      <c r="FD84" s="632"/>
      <c r="FE84" s="231"/>
      <c r="FF84" s="289"/>
      <c r="FG84" s="233"/>
      <c r="FH84" s="289"/>
      <c r="FI84" s="290"/>
      <c r="FJ84" s="291"/>
      <c r="FK84" s="633"/>
      <c r="FL84" s="634"/>
      <c r="FM84" s="635"/>
      <c r="FN84" s="636"/>
      <c r="FO84" s="231"/>
      <c r="FP84" s="289"/>
      <c r="FQ84" s="233"/>
      <c r="FR84" s="289"/>
      <c r="FS84" s="290"/>
      <c r="FT84" s="291"/>
      <c r="FU84" s="633"/>
      <c r="FV84" s="634"/>
      <c r="FW84" s="635"/>
      <c r="FX84" s="636"/>
      <c r="FZ84" s="239"/>
      <c r="GA84" s="240"/>
      <c r="GD84" s="192"/>
      <c r="GE84" s="192"/>
    </row>
    <row r="85" spans="2:187" ht="18.75" customHeight="1" x14ac:dyDescent="0.15">
      <c r="B85" s="595"/>
      <c r="C85" s="194"/>
      <c r="D85" s="195"/>
      <c r="E85" s="196"/>
      <c r="F85" s="596"/>
      <c r="G85" s="597"/>
      <c r="H85" s="302"/>
      <c r="I85" s="598"/>
      <c r="J85" s="599"/>
      <c r="K85" s="600"/>
      <c r="L85" s="601"/>
      <c r="M85" s="600"/>
      <c r="N85" s="602"/>
      <c r="O85" s="598"/>
      <c r="P85" s="602"/>
      <c r="Q85" s="603"/>
      <c r="R85" s="604"/>
      <c r="S85" s="604"/>
      <c r="T85" s="605"/>
      <c r="U85" s="701"/>
      <c r="V85" s="606"/>
      <c r="W85" s="607"/>
      <c r="X85" s="607"/>
      <c r="Y85" s="608"/>
      <c r="Z85" s="315"/>
      <c r="AA85" s="228"/>
      <c r="AB85" s="609"/>
      <c r="AC85" s="610"/>
      <c r="AD85" s="602"/>
      <c r="AE85" s="611"/>
      <c r="AF85" s="599"/>
      <c r="AG85" s="599"/>
      <c r="AH85" s="602"/>
      <c r="AI85" s="611"/>
      <c r="AJ85" s="602"/>
      <c r="AK85" s="612"/>
      <c r="AL85" s="607"/>
      <c r="AM85" s="607"/>
      <c r="AN85" s="613"/>
      <c r="AO85" s="614"/>
      <c r="AP85" s="615"/>
      <c r="AQ85" s="608"/>
      <c r="AR85" s="616"/>
      <c r="AS85" s="608"/>
      <c r="AT85" s="616"/>
      <c r="AU85" s="617"/>
      <c r="AV85" s="614"/>
      <c r="AW85" s="618"/>
      <c r="AX85" s="619"/>
      <c r="AY85" s="612"/>
      <c r="AZ85" s="607"/>
      <c r="BA85" s="607"/>
      <c r="BB85" s="613"/>
      <c r="BC85" s="620"/>
      <c r="BD85" s="615"/>
      <c r="BE85" s="608"/>
      <c r="BF85" s="616"/>
      <c r="BG85" s="608"/>
      <c r="BH85" s="616"/>
      <c r="BI85" s="617"/>
      <c r="BJ85" s="620"/>
      <c r="BK85" s="618"/>
      <c r="BL85" s="619"/>
      <c r="BM85" s="598"/>
      <c r="BN85" s="621"/>
      <c r="BO85" s="602"/>
      <c r="BP85" s="598"/>
      <c r="BQ85" s="621"/>
      <c r="BR85" s="602"/>
      <c r="BS85" s="598"/>
      <c r="BT85" s="621"/>
      <c r="BU85" s="602"/>
      <c r="BV85" s="598"/>
      <c r="BW85" s="621"/>
      <c r="BX85" s="602"/>
      <c r="BY85" s="598"/>
      <c r="BZ85" s="621"/>
      <c r="CA85" s="602"/>
      <c r="CB85" s="622"/>
      <c r="CC85" s="601"/>
      <c r="CD85" s="623"/>
      <c r="CE85" s="624"/>
      <c r="CF85" s="625"/>
      <c r="CG85" s="626"/>
      <c r="CH85" s="626"/>
      <c r="CI85" s="626"/>
      <c r="CJ85" s="626"/>
      <c r="CK85" s="627"/>
      <c r="CL85" s="624"/>
      <c r="CM85" s="602"/>
      <c r="CN85" s="610"/>
      <c r="CO85" s="628"/>
      <c r="CP85" s="629"/>
      <c r="CQ85" s="630"/>
      <c r="CR85" s="629"/>
      <c r="CS85" s="630"/>
      <c r="CT85" s="629"/>
      <c r="CU85" s="630"/>
      <c r="CV85" s="629"/>
      <c r="CW85" s="337"/>
      <c r="CX85" s="338"/>
      <c r="CY85" s="299"/>
      <c r="CZ85" s="296"/>
      <c r="DA85" s="297"/>
      <c r="DB85" s="299"/>
      <c r="DC85" s="296"/>
      <c r="DD85" s="297"/>
      <c r="DE85" s="299"/>
      <c r="DF85" s="296"/>
      <c r="DG85" s="297"/>
      <c r="DH85" s="299"/>
      <c r="DI85" s="296"/>
      <c r="DJ85" s="297"/>
      <c r="DK85" s="299"/>
      <c r="DL85" s="296"/>
      <c r="DM85" s="297"/>
      <c r="DN85" s="299"/>
      <c r="DO85" s="296"/>
      <c r="DP85" s="297"/>
      <c r="DQ85" s="299"/>
      <c r="DR85" s="296"/>
      <c r="DS85" s="297"/>
      <c r="DT85" s="299"/>
      <c r="DU85" s="296"/>
      <c r="DV85" s="297"/>
      <c r="DW85" s="299"/>
      <c r="DX85" s="296"/>
      <c r="DY85" s="297"/>
      <c r="DZ85" s="299"/>
      <c r="EA85" s="296"/>
      <c r="EB85" s="297"/>
      <c r="EC85" s="299"/>
      <c r="ED85" s="296"/>
      <c r="EE85" s="297"/>
      <c r="EF85" s="299"/>
      <c r="EG85" s="296"/>
      <c r="EH85" s="297"/>
      <c r="EI85" s="299"/>
      <c r="EJ85" s="337"/>
      <c r="EK85" s="338"/>
      <c r="EL85" s="299"/>
      <c r="EM85" s="296"/>
      <c r="EN85" s="297"/>
      <c r="EO85" s="299"/>
      <c r="EP85" s="296"/>
      <c r="EQ85" s="297"/>
      <c r="ER85" s="299"/>
      <c r="ES85" s="296"/>
      <c r="ET85" s="297"/>
      <c r="EU85" s="299"/>
      <c r="EV85" s="296"/>
      <c r="EW85" s="297"/>
      <c r="EX85" s="339"/>
      <c r="EZ85" s="631"/>
      <c r="FA85" s="602"/>
      <c r="FB85" s="228"/>
      <c r="FC85" s="229"/>
      <c r="FD85" s="632"/>
      <c r="FE85" s="231"/>
      <c r="FF85" s="289"/>
      <c r="FG85" s="233"/>
      <c r="FH85" s="289"/>
      <c r="FI85" s="290"/>
      <c r="FJ85" s="291"/>
      <c r="FK85" s="633"/>
      <c r="FL85" s="634"/>
      <c r="FM85" s="635"/>
      <c r="FN85" s="636"/>
      <c r="FO85" s="231"/>
      <c r="FP85" s="289"/>
      <c r="FQ85" s="233"/>
      <c r="FR85" s="289"/>
      <c r="FS85" s="290"/>
      <c r="FT85" s="291"/>
      <c r="FU85" s="633"/>
      <c r="FV85" s="634"/>
      <c r="FW85" s="635"/>
      <c r="FX85" s="636"/>
      <c r="FZ85" s="239"/>
      <c r="GA85" s="240"/>
      <c r="GD85" s="192"/>
      <c r="GE85" s="192"/>
    </row>
    <row r="86" spans="2:187" ht="18.75" customHeight="1" x14ac:dyDescent="0.15">
      <c r="B86" s="595"/>
      <c r="C86" s="194"/>
      <c r="D86" s="195"/>
      <c r="E86" s="196"/>
      <c r="F86" s="596"/>
      <c r="G86" s="597"/>
      <c r="H86" s="302"/>
      <c r="I86" s="598"/>
      <c r="J86" s="599"/>
      <c r="K86" s="600"/>
      <c r="L86" s="601"/>
      <c r="M86" s="600"/>
      <c r="N86" s="602"/>
      <c r="O86" s="598"/>
      <c r="P86" s="602"/>
      <c r="Q86" s="603"/>
      <c r="R86" s="604"/>
      <c r="S86" s="604"/>
      <c r="T86" s="605"/>
      <c r="U86" s="701"/>
      <c r="V86" s="606"/>
      <c r="W86" s="607"/>
      <c r="X86" s="607"/>
      <c r="Y86" s="608"/>
      <c r="Z86" s="315"/>
      <c r="AA86" s="228"/>
      <c r="AB86" s="609"/>
      <c r="AC86" s="610"/>
      <c r="AD86" s="602"/>
      <c r="AE86" s="611"/>
      <c r="AF86" s="599"/>
      <c r="AG86" s="599"/>
      <c r="AH86" s="602"/>
      <c r="AI86" s="611"/>
      <c r="AJ86" s="602"/>
      <c r="AK86" s="612"/>
      <c r="AL86" s="607"/>
      <c r="AM86" s="607"/>
      <c r="AN86" s="613"/>
      <c r="AO86" s="614"/>
      <c r="AP86" s="615"/>
      <c r="AQ86" s="608"/>
      <c r="AR86" s="616"/>
      <c r="AS86" s="608"/>
      <c r="AT86" s="616"/>
      <c r="AU86" s="617"/>
      <c r="AV86" s="614"/>
      <c r="AW86" s="618"/>
      <c r="AX86" s="619"/>
      <c r="AY86" s="612"/>
      <c r="AZ86" s="607"/>
      <c r="BA86" s="607"/>
      <c r="BB86" s="613"/>
      <c r="BC86" s="620"/>
      <c r="BD86" s="615"/>
      <c r="BE86" s="608"/>
      <c r="BF86" s="616"/>
      <c r="BG86" s="608"/>
      <c r="BH86" s="616"/>
      <c r="BI86" s="617"/>
      <c r="BJ86" s="620"/>
      <c r="BK86" s="618"/>
      <c r="BL86" s="619"/>
      <c r="BM86" s="598"/>
      <c r="BN86" s="621"/>
      <c r="BO86" s="602"/>
      <c r="BP86" s="598"/>
      <c r="BQ86" s="621"/>
      <c r="BR86" s="602"/>
      <c r="BS86" s="598"/>
      <c r="BT86" s="621"/>
      <c r="BU86" s="602"/>
      <c r="BV86" s="598"/>
      <c r="BW86" s="621"/>
      <c r="BX86" s="602"/>
      <c r="BY86" s="598"/>
      <c r="BZ86" s="621"/>
      <c r="CA86" s="602"/>
      <c r="CB86" s="622"/>
      <c r="CC86" s="601"/>
      <c r="CD86" s="623"/>
      <c r="CE86" s="624"/>
      <c r="CF86" s="625"/>
      <c r="CG86" s="626"/>
      <c r="CH86" s="626"/>
      <c r="CI86" s="626"/>
      <c r="CJ86" s="626"/>
      <c r="CK86" s="627"/>
      <c r="CL86" s="624"/>
      <c r="CM86" s="602"/>
      <c r="CN86" s="610"/>
      <c r="CO86" s="628"/>
      <c r="CP86" s="629"/>
      <c r="CQ86" s="630"/>
      <c r="CR86" s="629"/>
      <c r="CS86" s="630"/>
      <c r="CT86" s="629"/>
      <c r="CU86" s="630"/>
      <c r="CV86" s="629"/>
      <c r="CW86" s="337"/>
      <c r="CX86" s="338"/>
      <c r="CY86" s="299"/>
      <c r="CZ86" s="296"/>
      <c r="DA86" s="297"/>
      <c r="DB86" s="299"/>
      <c r="DC86" s="296"/>
      <c r="DD86" s="297"/>
      <c r="DE86" s="299"/>
      <c r="DF86" s="296"/>
      <c r="DG86" s="297"/>
      <c r="DH86" s="299"/>
      <c r="DI86" s="296"/>
      <c r="DJ86" s="297"/>
      <c r="DK86" s="299"/>
      <c r="DL86" s="296"/>
      <c r="DM86" s="297"/>
      <c r="DN86" s="299"/>
      <c r="DO86" s="296"/>
      <c r="DP86" s="297"/>
      <c r="DQ86" s="299"/>
      <c r="DR86" s="296"/>
      <c r="DS86" s="297"/>
      <c r="DT86" s="299"/>
      <c r="DU86" s="296"/>
      <c r="DV86" s="297"/>
      <c r="DW86" s="299"/>
      <c r="DX86" s="296"/>
      <c r="DY86" s="297"/>
      <c r="DZ86" s="299"/>
      <c r="EA86" s="296"/>
      <c r="EB86" s="297"/>
      <c r="EC86" s="299"/>
      <c r="ED86" s="296"/>
      <c r="EE86" s="297"/>
      <c r="EF86" s="299"/>
      <c r="EG86" s="296"/>
      <c r="EH86" s="297"/>
      <c r="EI86" s="299"/>
      <c r="EJ86" s="337"/>
      <c r="EK86" s="338"/>
      <c r="EL86" s="299"/>
      <c r="EM86" s="296"/>
      <c r="EN86" s="297"/>
      <c r="EO86" s="299"/>
      <c r="EP86" s="296"/>
      <c r="EQ86" s="297"/>
      <c r="ER86" s="299"/>
      <c r="ES86" s="296"/>
      <c r="ET86" s="297"/>
      <c r="EU86" s="299"/>
      <c r="EV86" s="296"/>
      <c r="EW86" s="297"/>
      <c r="EX86" s="339"/>
      <c r="EZ86" s="631"/>
      <c r="FA86" s="602"/>
      <c r="FB86" s="228"/>
      <c r="FC86" s="229"/>
      <c r="FD86" s="632"/>
      <c r="FE86" s="231"/>
      <c r="FF86" s="289"/>
      <c r="FG86" s="233"/>
      <c r="FH86" s="289"/>
      <c r="FI86" s="290"/>
      <c r="FJ86" s="291"/>
      <c r="FK86" s="633"/>
      <c r="FL86" s="634"/>
      <c r="FM86" s="635"/>
      <c r="FN86" s="636"/>
      <c r="FO86" s="231"/>
      <c r="FP86" s="289"/>
      <c r="FQ86" s="233"/>
      <c r="FR86" s="289"/>
      <c r="FS86" s="290"/>
      <c r="FT86" s="291"/>
      <c r="FU86" s="633"/>
      <c r="FV86" s="634"/>
      <c r="FW86" s="635"/>
      <c r="FX86" s="636"/>
      <c r="FZ86" s="239"/>
      <c r="GA86" s="240"/>
      <c r="GD86" s="192"/>
      <c r="GE86" s="192"/>
    </row>
    <row r="87" spans="2:187" ht="18.75" customHeight="1" x14ac:dyDescent="0.15">
      <c r="B87" s="595"/>
      <c r="C87" s="194"/>
      <c r="D87" s="195"/>
      <c r="E87" s="196"/>
      <c r="F87" s="596"/>
      <c r="G87" s="597"/>
      <c r="H87" s="302"/>
      <c r="I87" s="598"/>
      <c r="J87" s="599"/>
      <c r="K87" s="600"/>
      <c r="L87" s="601"/>
      <c r="M87" s="600"/>
      <c r="N87" s="602"/>
      <c r="O87" s="598"/>
      <c r="P87" s="602"/>
      <c r="Q87" s="603"/>
      <c r="R87" s="604"/>
      <c r="S87" s="604"/>
      <c r="T87" s="605"/>
      <c r="U87" s="701"/>
      <c r="V87" s="606"/>
      <c r="W87" s="607"/>
      <c r="X87" s="607"/>
      <c r="Y87" s="608"/>
      <c r="Z87" s="315"/>
      <c r="AA87" s="228"/>
      <c r="AB87" s="609"/>
      <c r="AC87" s="610"/>
      <c r="AD87" s="602"/>
      <c r="AE87" s="611"/>
      <c r="AF87" s="599"/>
      <c r="AG87" s="599"/>
      <c r="AH87" s="602"/>
      <c r="AI87" s="611"/>
      <c r="AJ87" s="602"/>
      <c r="AK87" s="612"/>
      <c r="AL87" s="607"/>
      <c r="AM87" s="607"/>
      <c r="AN87" s="613"/>
      <c r="AO87" s="614"/>
      <c r="AP87" s="615"/>
      <c r="AQ87" s="608"/>
      <c r="AR87" s="616"/>
      <c r="AS87" s="608"/>
      <c r="AT87" s="616"/>
      <c r="AU87" s="617"/>
      <c r="AV87" s="614"/>
      <c r="AW87" s="618"/>
      <c r="AX87" s="619"/>
      <c r="AY87" s="612"/>
      <c r="AZ87" s="607"/>
      <c r="BA87" s="607"/>
      <c r="BB87" s="613"/>
      <c r="BC87" s="620"/>
      <c r="BD87" s="615"/>
      <c r="BE87" s="608"/>
      <c r="BF87" s="616"/>
      <c r="BG87" s="608"/>
      <c r="BH87" s="616"/>
      <c r="BI87" s="617"/>
      <c r="BJ87" s="620"/>
      <c r="BK87" s="618"/>
      <c r="BL87" s="619"/>
      <c r="BM87" s="598"/>
      <c r="BN87" s="621"/>
      <c r="BO87" s="602"/>
      <c r="BP87" s="598"/>
      <c r="BQ87" s="621"/>
      <c r="BR87" s="602"/>
      <c r="BS87" s="598"/>
      <c r="BT87" s="621"/>
      <c r="BU87" s="602"/>
      <c r="BV87" s="598"/>
      <c r="BW87" s="621"/>
      <c r="BX87" s="602"/>
      <c r="BY87" s="598"/>
      <c r="BZ87" s="621"/>
      <c r="CA87" s="602"/>
      <c r="CB87" s="622"/>
      <c r="CC87" s="601"/>
      <c r="CD87" s="623"/>
      <c r="CE87" s="624"/>
      <c r="CF87" s="625"/>
      <c r="CG87" s="626"/>
      <c r="CH87" s="626"/>
      <c r="CI87" s="626"/>
      <c r="CJ87" s="626"/>
      <c r="CK87" s="627"/>
      <c r="CL87" s="624"/>
      <c r="CM87" s="602"/>
      <c r="CN87" s="610"/>
      <c r="CO87" s="628"/>
      <c r="CP87" s="629"/>
      <c r="CQ87" s="630"/>
      <c r="CR87" s="629"/>
      <c r="CS87" s="630"/>
      <c r="CT87" s="629"/>
      <c r="CU87" s="630"/>
      <c r="CV87" s="629"/>
      <c r="CW87" s="337"/>
      <c r="CX87" s="338"/>
      <c r="CY87" s="299"/>
      <c r="CZ87" s="296"/>
      <c r="DA87" s="297"/>
      <c r="DB87" s="299"/>
      <c r="DC87" s="296"/>
      <c r="DD87" s="297"/>
      <c r="DE87" s="299"/>
      <c r="DF87" s="296"/>
      <c r="DG87" s="297"/>
      <c r="DH87" s="299"/>
      <c r="DI87" s="296"/>
      <c r="DJ87" s="297"/>
      <c r="DK87" s="299"/>
      <c r="DL87" s="296"/>
      <c r="DM87" s="297"/>
      <c r="DN87" s="299"/>
      <c r="DO87" s="296"/>
      <c r="DP87" s="297"/>
      <c r="DQ87" s="299"/>
      <c r="DR87" s="296"/>
      <c r="DS87" s="297"/>
      <c r="DT87" s="299"/>
      <c r="DU87" s="296"/>
      <c r="DV87" s="297"/>
      <c r="DW87" s="299"/>
      <c r="DX87" s="296"/>
      <c r="DY87" s="297"/>
      <c r="DZ87" s="299"/>
      <c r="EA87" s="296"/>
      <c r="EB87" s="297"/>
      <c r="EC87" s="299"/>
      <c r="ED87" s="296"/>
      <c r="EE87" s="297"/>
      <c r="EF87" s="299"/>
      <c r="EG87" s="296"/>
      <c r="EH87" s="297"/>
      <c r="EI87" s="299"/>
      <c r="EJ87" s="337"/>
      <c r="EK87" s="338"/>
      <c r="EL87" s="299"/>
      <c r="EM87" s="296"/>
      <c r="EN87" s="297"/>
      <c r="EO87" s="299"/>
      <c r="EP87" s="296"/>
      <c r="EQ87" s="297"/>
      <c r="ER87" s="299"/>
      <c r="ES87" s="296"/>
      <c r="ET87" s="297"/>
      <c r="EU87" s="299"/>
      <c r="EV87" s="296"/>
      <c r="EW87" s="297"/>
      <c r="EX87" s="339"/>
      <c r="EZ87" s="631"/>
      <c r="FA87" s="602"/>
      <c r="FB87" s="228"/>
      <c r="FC87" s="229"/>
      <c r="FD87" s="632"/>
      <c r="FE87" s="231"/>
      <c r="FF87" s="289"/>
      <c r="FG87" s="233"/>
      <c r="FH87" s="289"/>
      <c r="FI87" s="290"/>
      <c r="FJ87" s="291"/>
      <c r="FK87" s="633"/>
      <c r="FL87" s="634"/>
      <c r="FM87" s="635"/>
      <c r="FN87" s="636"/>
      <c r="FO87" s="231"/>
      <c r="FP87" s="289"/>
      <c r="FQ87" s="233"/>
      <c r="FR87" s="289"/>
      <c r="FS87" s="290"/>
      <c r="FT87" s="291"/>
      <c r="FU87" s="633"/>
      <c r="FV87" s="634"/>
      <c r="FW87" s="635"/>
      <c r="FX87" s="636"/>
      <c r="FZ87" s="239"/>
      <c r="GA87" s="240"/>
      <c r="GD87" s="192"/>
      <c r="GE87" s="192"/>
    </row>
    <row r="88" spans="2:187" ht="18.75" customHeight="1" x14ac:dyDescent="0.15">
      <c r="B88" s="595"/>
      <c r="C88" s="194"/>
      <c r="D88" s="195"/>
      <c r="E88" s="196"/>
      <c r="F88" s="596"/>
      <c r="G88" s="597"/>
      <c r="H88" s="302"/>
      <c r="I88" s="598"/>
      <c r="J88" s="599"/>
      <c r="K88" s="600"/>
      <c r="L88" s="601"/>
      <c r="M88" s="600"/>
      <c r="N88" s="602"/>
      <c r="O88" s="598"/>
      <c r="P88" s="602"/>
      <c r="Q88" s="603"/>
      <c r="R88" s="604"/>
      <c r="S88" s="604"/>
      <c r="T88" s="605"/>
      <c r="U88" s="701"/>
      <c r="V88" s="606"/>
      <c r="W88" s="607"/>
      <c r="X88" s="607"/>
      <c r="Y88" s="608"/>
      <c r="Z88" s="315"/>
      <c r="AA88" s="228"/>
      <c r="AB88" s="609"/>
      <c r="AC88" s="610"/>
      <c r="AD88" s="602"/>
      <c r="AE88" s="611"/>
      <c r="AF88" s="599"/>
      <c r="AG88" s="599"/>
      <c r="AH88" s="602"/>
      <c r="AI88" s="611"/>
      <c r="AJ88" s="602"/>
      <c r="AK88" s="612"/>
      <c r="AL88" s="607"/>
      <c r="AM88" s="607"/>
      <c r="AN88" s="613"/>
      <c r="AO88" s="614"/>
      <c r="AP88" s="615"/>
      <c r="AQ88" s="608"/>
      <c r="AR88" s="616"/>
      <c r="AS88" s="608"/>
      <c r="AT88" s="616"/>
      <c r="AU88" s="617"/>
      <c r="AV88" s="614"/>
      <c r="AW88" s="618"/>
      <c r="AX88" s="619"/>
      <c r="AY88" s="612"/>
      <c r="AZ88" s="607"/>
      <c r="BA88" s="607"/>
      <c r="BB88" s="613"/>
      <c r="BC88" s="620"/>
      <c r="BD88" s="615"/>
      <c r="BE88" s="608"/>
      <c r="BF88" s="616"/>
      <c r="BG88" s="608"/>
      <c r="BH88" s="616"/>
      <c r="BI88" s="617"/>
      <c r="BJ88" s="620"/>
      <c r="BK88" s="618"/>
      <c r="BL88" s="619"/>
      <c r="BM88" s="598"/>
      <c r="BN88" s="621"/>
      <c r="BO88" s="602"/>
      <c r="BP88" s="598"/>
      <c r="BQ88" s="621"/>
      <c r="BR88" s="602"/>
      <c r="BS88" s="598"/>
      <c r="BT88" s="621"/>
      <c r="BU88" s="602"/>
      <c r="BV88" s="598"/>
      <c r="BW88" s="621"/>
      <c r="BX88" s="602"/>
      <c r="BY88" s="598"/>
      <c r="BZ88" s="621"/>
      <c r="CA88" s="602"/>
      <c r="CB88" s="622"/>
      <c r="CC88" s="601"/>
      <c r="CD88" s="623"/>
      <c r="CE88" s="624"/>
      <c r="CF88" s="625"/>
      <c r="CG88" s="626"/>
      <c r="CH88" s="626"/>
      <c r="CI88" s="626"/>
      <c r="CJ88" s="626"/>
      <c r="CK88" s="627"/>
      <c r="CL88" s="624"/>
      <c r="CM88" s="602"/>
      <c r="CN88" s="610"/>
      <c r="CO88" s="628"/>
      <c r="CP88" s="629"/>
      <c r="CQ88" s="630"/>
      <c r="CR88" s="629"/>
      <c r="CS88" s="630"/>
      <c r="CT88" s="629"/>
      <c r="CU88" s="630"/>
      <c r="CV88" s="629"/>
      <c r="CW88" s="337"/>
      <c r="CX88" s="338"/>
      <c r="CY88" s="299"/>
      <c r="CZ88" s="296"/>
      <c r="DA88" s="297"/>
      <c r="DB88" s="299"/>
      <c r="DC88" s="296"/>
      <c r="DD88" s="297"/>
      <c r="DE88" s="299"/>
      <c r="DF88" s="296"/>
      <c r="DG88" s="297"/>
      <c r="DH88" s="299"/>
      <c r="DI88" s="296"/>
      <c r="DJ88" s="297"/>
      <c r="DK88" s="299"/>
      <c r="DL88" s="296"/>
      <c r="DM88" s="297"/>
      <c r="DN88" s="299"/>
      <c r="DO88" s="296"/>
      <c r="DP88" s="297"/>
      <c r="DQ88" s="299"/>
      <c r="DR88" s="296"/>
      <c r="DS88" s="297"/>
      <c r="DT88" s="299"/>
      <c r="DU88" s="296"/>
      <c r="DV88" s="297"/>
      <c r="DW88" s="299"/>
      <c r="DX88" s="296"/>
      <c r="DY88" s="297"/>
      <c r="DZ88" s="299"/>
      <c r="EA88" s="296"/>
      <c r="EB88" s="297"/>
      <c r="EC88" s="299"/>
      <c r="ED88" s="296"/>
      <c r="EE88" s="297"/>
      <c r="EF88" s="299"/>
      <c r="EG88" s="296"/>
      <c r="EH88" s="297"/>
      <c r="EI88" s="299"/>
      <c r="EJ88" s="337"/>
      <c r="EK88" s="338"/>
      <c r="EL88" s="299"/>
      <c r="EM88" s="296"/>
      <c r="EN88" s="297"/>
      <c r="EO88" s="299"/>
      <c r="EP88" s="296"/>
      <c r="EQ88" s="297"/>
      <c r="ER88" s="299"/>
      <c r="ES88" s="296"/>
      <c r="ET88" s="297"/>
      <c r="EU88" s="299"/>
      <c r="EV88" s="296"/>
      <c r="EW88" s="297"/>
      <c r="EX88" s="339"/>
      <c r="EZ88" s="631"/>
      <c r="FA88" s="602"/>
      <c r="FB88" s="228"/>
      <c r="FC88" s="229"/>
      <c r="FD88" s="632"/>
      <c r="FE88" s="231"/>
      <c r="FF88" s="289"/>
      <c r="FG88" s="233"/>
      <c r="FH88" s="289"/>
      <c r="FI88" s="290"/>
      <c r="FJ88" s="291"/>
      <c r="FK88" s="633"/>
      <c r="FL88" s="634"/>
      <c r="FM88" s="635"/>
      <c r="FN88" s="636"/>
      <c r="FO88" s="231"/>
      <c r="FP88" s="289"/>
      <c r="FQ88" s="233"/>
      <c r="FR88" s="289"/>
      <c r="FS88" s="290"/>
      <c r="FT88" s="291"/>
      <c r="FU88" s="633"/>
      <c r="FV88" s="634"/>
      <c r="FW88" s="635"/>
      <c r="FX88" s="636"/>
      <c r="FZ88" s="239"/>
      <c r="GA88" s="240"/>
      <c r="GD88" s="192"/>
      <c r="GE88" s="192"/>
    </row>
    <row r="89" spans="2:187" ht="18.75" customHeight="1" x14ac:dyDescent="0.15">
      <c r="B89" s="595"/>
      <c r="C89" s="194"/>
      <c r="D89" s="195"/>
      <c r="E89" s="196"/>
      <c r="F89" s="596"/>
      <c r="G89" s="597"/>
      <c r="H89" s="302"/>
      <c r="I89" s="598"/>
      <c r="J89" s="599"/>
      <c r="K89" s="600"/>
      <c r="L89" s="601"/>
      <c r="M89" s="600"/>
      <c r="N89" s="602"/>
      <c r="O89" s="598"/>
      <c r="P89" s="602"/>
      <c r="Q89" s="603"/>
      <c r="R89" s="604"/>
      <c r="S89" s="604"/>
      <c r="T89" s="605"/>
      <c r="U89" s="701"/>
      <c r="V89" s="606"/>
      <c r="W89" s="607"/>
      <c r="X89" s="607"/>
      <c r="Y89" s="608"/>
      <c r="Z89" s="315"/>
      <c r="AA89" s="228"/>
      <c r="AB89" s="609"/>
      <c r="AC89" s="610"/>
      <c r="AD89" s="602"/>
      <c r="AE89" s="611"/>
      <c r="AF89" s="599"/>
      <c r="AG89" s="599"/>
      <c r="AH89" s="602"/>
      <c r="AI89" s="611"/>
      <c r="AJ89" s="602"/>
      <c r="AK89" s="612"/>
      <c r="AL89" s="607"/>
      <c r="AM89" s="607"/>
      <c r="AN89" s="613"/>
      <c r="AO89" s="614"/>
      <c r="AP89" s="615"/>
      <c r="AQ89" s="608"/>
      <c r="AR89" s="616"/>
      <c r="AS89" s="608"/>
      <c r="AT89" s="616"/>
      <c r="AU89" s="617"/>
      <c r="AV89" s="614"/>
      <c r="AW89" s="618"/>
      <c r="AX89" s="619"/>
      <c r="AY89" s="612"/>
      <c r="AZ89" s="607"/>
      <c r="BA89" s="607"/>
      <c r="BB89" s="613"/>
      <c r="BC89" s="620"/>
      <c r="BD89" s="615"/>
      <c r="BE89" s="608"/>
      <c r="BF89" s="616"/>
      <c r="BG89" s="608"/>
      <c r="BH89" s="616"/>
      <c r="BI89" s="617"/>
      <c r="BJ89" s="620"/>
      <c r="BK89" s="618"/>
      <c r="BL89" s="619"/>
      <c r="BM89" s="598"/>
      <c r="BN89" s="621"/>
      <c r="BO89" s="602"/>
      <c r="BP89" s="598"/>
      <c r="BQ89" s="621"/>
      <c r="BR89" s="602"/>
      <c r="BS89" s="598"/>
      <c r="BT89" s="621"/>
      <c r="BU89" s="602"/>
      <c r="BV89" s="598"/>
      <c r="BW89" s="621"/>
      <c r="BX89" s="602"/>
      <c r="BY89" s="598"/>
      <c r="BZ89" s="621"/>
      <c r="CA89" s="602"/>
      <c r="CB89" s="622"/>
      <c r="CC89" s="601"/>
      <c r="CD89" s="623"/>
      <c r="CE89" s="624"/>
      <c r="CF89" s="625"/>
      <c r="CG89" s="626"/>
      <c r="CH89" s="626"/>
      <c r="CI89" s="626"/>
      <c r="CJ89" s="626"/>
      <c r="CK89" s="627"/>
      <c r="CL89" s="624"/>
      <c r="CM89" s="602"/>
      <c r="CN89" s="610"/>
      <c r="CO89" s="628"/>
      <c r="CP89" s="629"/>
      <c r="CQ89" s="630"/>
      <c r="CR89" s="629"/>
      <c r="CS89" s="630"/>
      <c r="CT89" s="629"/>
      <c r="CU89" s="630"/>
      <c r="CV89" s="629"/>
      <c r="CW89" s="337"/>
      <c r="CX89" s="338"/>
      <c r="CY89" s="299"/>
      <c r="CZ89" s="296"/>
      <c r="DA89" s="297"/>
      <c r="DB89" s="299"/>
      <c r="DC89" s="296"/>
      <c r="DD89" s="297"/>
      <c r="DE89" s="299"/>
      <c r="DF89" s="296"/>
      <c r="DG89" s="297"/>
      <c r="DH89" s="299"/>
      <c r="DI89" s="296"/>
      <c r="DJ89" s="297"/>
      <c r="DK89" s="299"/>
      <c r="DL89" s="296"/>
      <c r="DM89" s="297"/>
      <c r="DN89" s="299"/>
      <c r="DO89" s="296"/>
      <c r="DP89" s="297"/>
      <c r="DQ89" s="299"/>
      <c r="DR89" s="296"/>
      <c r="DS89" s="297"/>
      <c r="DT89" s="299"/>
      <c r="DU89" s="296"/>
      <c r="DV89" s="297"/>
      <c r="DW89" s="299"/>
      <c r="DX89" s="296"/>
      <c r="DY89" s="297"/>
      <c r="DZ89" s="299"/>
      <c r="EA89" s="296"/>
      <c r="EB89" s="297"/>
      <c r="EC89" s="299"/>
      <c r="ED89" s="296"/>
      <c r="EE89" s="297"/>
      <c r="EF89" s="299"/>
      <c r="EG89" s="296"/>
      <c r="EH89" s="297"/>
      <c r="EI89" s="299"/>
      <c r="EJ89" s="337"/>
      <c r="EK89" s="338"/>
      <c r="EL89" s="299"/>
      <c r="EM89" s="296"/>
      <c r="EN89" s="297"/>
      <c r="EO89" s="299"/>
      <c r="EP89" s="296"/>
      <c r="EQ89" s="297"/>
      <c r="ER89" s="299"/>
      <c r="ES89" s="296"/>
      <c r="ET89" s="297"/>
      <c r="EU89" s="299"/>
      <c r="EV89" s="296"/>
      <c r="EW89" s="297"/>
      <c r="EX89" s="339"/>
      <c r="EZ89" s="631"/>
      <c r="FA89" s="602"/>
      <c r="FB89" s="228"/>
      <c r="FC89" s="229"/>
      <c r="FD89" s="632"/>
      <c r="FE89" s="231"/>
      <c r="FF89" s="289"/>
      <c r="FG89" s="233"/>
      <c r="FH89" s="289"/>
      <c r="FI89" s="290"/>
      <c r="FJ89" s="291"/>
      <c r="FK89" s="633"/>
      <c r="FL89" s="634"/>
      <c r="FM89" s="635"/>
      <c r="FN89" s="636"/>
      <c r="FO89" s="231"/>
      <c r="FP89" s="289"/>
      <c r="FQ89" s="233"/>
      <c r="FR89" s="289"/>
      <c r="FS89" s="290"/>
      <c r="FT89" s="291"/>
      <c r="FU89" s="633"/>
      <c r="FV89" s="634"/>
      <c r="FW89" s="635"/>
      <c r="FX89" s="636"/>
      <c r="FZ89" s="239"/>
      <c r="GA89" s="240"/>
      <c r="GD89" s="192"/>
      <c r="GE89" s="192"/>
    </row>
    <row r="90" spans="2:187" ht="18.75" customHeight="1" x14ac:dyDescent="0.15">
      <c r="B90" s="595"/>
      <c r="C90" s="194"/>
      <c r="D90" s="195"/>
      <c r="E90" s="196"/>
      <c r="F90" s="596"/>
      <c r="G90" s="597"/>
      <c r="H90" s="302"/>
      <c r="I90" s="598"/>
      <c r="J90" s="599"/>
      <c r="K90" s="600"/>
      <c r="L90" s="601"/>
      <c r="M90" s="600"/>
      <c r="N90" s="602"/>
      <c r="O90" s="598"/>
      <c r="P90" s="602"/>
      <c r="Q90" s="603"/>
      <c r="R90" s="604"/>
      <c r="S90" s="604"/>
      <c r="T90" s="605"/>
      <c r="U90" s="701"/>
      <c r="V90" s="606"/>
      <c r="W90" s="607"/>
      <c r="X90" s="607"/>
      <c r="Y90" s="608"/>
      <c r="Z90" s="315"/>
      <c r="AA90" s="228"/>
      <c r="AB90" s="609"/>
      <c r="AC90" s="610"/>
      <c r="AD90" s="602"/>
      <c r="AE90" s="611"/>
      <c r="AF90" s="599"/>
      <c r="AG90" s="599"/>
      <c r="AH90" s="602"/>
      <c r="AI90" s="611"/>
      <c r="AJ90" s="602"/>
      <c r="AK90" s="612"/>
      <c r="AL90" s="607"/>
      <c r="AM90" s="607"/>
      <c r="AN90" s="613"/>
      <c r="AO90" s="614"/>
      <c r="AP90" s="615"/>
      <c r="AQ90" s="608"/>
      <c r="AR90" s="616"/>
      <c r="AS90" s="608"/>
      <c r="AT90" s="616"/>
      <c r="AU90" s="617"/>
      <c r="AV90" s="614"/>
      <c r="AW90" s="618"/>
      <c r="AX90" s="619"/>
      <c r="AY90" s="612"/>
      <c r="AZ90" s="607"/>
      <c r="BA90" s="607"/>
      <c r="BB90" s="613"/>
      <c r="BC90" s="620"/>
      <c r="BD90" s="615"/>
      <c r="BE90" s="608"/>
      <c r="BF90" s="616"/>
      <c r="BG90" s="608"/>
      <c r="BH90" s="616"/>
      <c r="BI90" s="617"/>
      <c r="BJ90" s="620"/>
      <c r="BK90" s="618"/>
      <c r="BL90" s="619"/>
      <c r="BM90" s="598"/>
      <c r="BN90" s="621"/>
      <c r="BO90" s="602"/>
      <c r="BP90" s="598"/>
      <c r="BQ90" s="621"/>
      <c r="BR90" s="602"/>
      <c r="BS90" s="598"/>
      <c r="BT90" s="621"/>
      <c r="BU90" s="602"/>
      <c r="BV90" s="598"/>
      <c r="BW90" s="621"/>
      <c r="BX90" s="602"/>
      <c r="BY90" s="598"/>
      <c r="BZ90" s="621"/>
      <c r="CA90" s="602"/>
      <c r="CB90" s="622"/>
      <c r="CC90" s="601"/>
      <c r="CD90" s="623"/>
      <c r="CE90" s="624"/>
      <c r="CF90" s="625"/>
      <c r="CG90" s="626"/>
      <c r="CH90" s="626"/>
      <c r="CI90" s="626"/>
      <c r="CJ90" s="626"/>
      <c r="CK90" s="627"/>
      <c r="CL90" s="624"/>
      <c r="CM90" s="602"/>
      <c r="CN90" s="610"/>
      <c r="CO90" s="628"/>
      <c r="CP90" s="629"/>
      <c r="CQ90" s="630"/>
      <c r="CR90" s="629"/>
      <c r="CS90" s="630"/>
      <c r="CT90" s="629"/>
      <c r="CU90" s="630"/>
      <c r="CV90" s="629"/>
      <c r="CW90" s="337"/>
      <c r="CX90" s="338"/>
      <c r="CY90" s="299"/>
      <c r="CZ90" s="296"/>
      <c r="DA90" s="297"/>
      <c r="DB90" s="299"/>
      <c r="DC90" s="296"/>
      <c r="DD90" s="297"/>
      <c r="DE90" s="299"/>
      <c r="DF90" s="296"/>
      <c r="DG90" s="297"/>
      <c r="DH90" s="299"/>
      <c r="DI90" s="296"/>
      <c r="DJ90" s="297"/>
      <c r="DK90" s="299"/>
      <c r="DL90" s="296"/>
      <c r="DM90" s="297"/>
      <c r="DN90" s="299"/>
      <c r="DO90" s="296"/>
      <c r="DP90" s="297"/>
      <c r="DQ90" s="299"/>
      <c r="DR90" s="296"/>
      <c r="DS90" s="297"/>
      <c r="DT90" s="299"/>
      <c r="DU90" s="296"/>
      <c r="DV90" s="297"/>
      <c r="DW90" s="299"/>
      <c r="DX90" s="296"/>
      <c r="DY90" s="297"/>
      <c r="DZ90" s="299"/>
      <c r="EA90" s="296"/>
      <c r="EB90" s="297"/>
      <c r="EC90" s="299"/>
      <c r="ED90" s="296"/>
      <c r="EE90" s="297"/>
      <c r="EF90" s="299"/>
      <c r="EG90" s="296"/>
      <c r="EH90" s="297"/>
      <c r="EI90" s="299"/>
      <c r="EJ90" s="337"/>
      <c r="EK90" s="338"/>
      <c r="EL90" s="299"/>
      <c r="EM90" s="296"/>
      <c r="EN90" s="297"/>
      <c r="EO90" s="299"/>
      <c r="EP90" s="296"/>
      <c r="EQ90" s="297"/>
      <c r="ER90" s="299"/>
      <c r="ES90" s="296"/>
      <c r="ET90" s="297"/>
      <c r="EU90" s="299"/>
      <c r="EV90" s="296"/>
      <c r="EW90" s="297"/>
      <c r="EX90" s="339"/>
      <c r="EZ90" s="631"/>
      <c r="FA90" s="602"/>
      <c r="FB90" s="228"/>
      <c r="FC90" s="229"/>
      <c r="FD90" s="632"/>
      <c r="FE90" s="231"/>
      <c r="FF90" s="289"/>
      <c r="FG90" s="233"/>
      <c r="FH90" s="289"/>
      <c r="FI90" s="290"/>
      <c r="FJ90" s="291"/>
      <c r="FK90" s="633"/>
      <c r="FL90" s="634"/>
      <c r="FM90" s="635"/>
      <c r="FN90" s="636"/>
      <c r="FO90" s="231"/>
      <c r="FP90" s="289"/>
      <c r="FQ90" s="233"/>
      <c r="FR90" s="289"/>
      <c r="FS90" s="290"/>
      <c r="FT90" s="291"/>
      <c r="FU90" s="633"/>
      <c r="FV90" s="634"/>
      <c r="FW90" s="635"/>
      <c r="FX90" s="636"/>
      <c r="FZ90" s="239"/>
      <c r="GA90" s="240"/>
      <c r="GD90" s="192"/>
      <c r="GE90" s="192"/>
    </row>
    <row r="91" spans="2:187" ht="18.75" customHeight="1" x14ac:dyDescent="0.15">
      <c r="B91" s="595"/>
      <c r="C91" s="194"/>
      <c r="D91" s="195"/>
      <c r="E91" s="196"/>
      <c r="F91" s="596"/>
      <c r="G91" s="597"/>
      <c r="H91" s="302"/>
      <c r="I91" s="598"/>
      <c r="J91" s="599"/>
      <c r="K91" s="600"/>
      <c r="L91" s="601"/>
      <c r="M91" s="600"/>
      <c r="N91" s="602"/>
      <c r="O91" s="598"/>
      <c r="P91" s="602"/>
      <c r="Q91" s="603"/>
      <c r="R91" s="604"/>
      <c r="S91" s="604"/>
      <c r="T91" s="605"/>
      <c r="U91" s="701"/>
      <c r="V91" s="606"/>
      <c r="W91" s="607"/>
      <c r="X91" s="607"/>
      <c r="Y91" s="608"/>
      <c r="Z91" s="315"/>
      <c r="AA91" s="228"/>
      <c r="AB91" s="609"/>
      <c r="AC91" s="610"/>
      <c r="AD91" s="602"/>
      <c r="AE91" s="611"/>
      <c r="AF91" s="599"/>
      <c r="AG91" s="599"/>
      <c r="AH91" s="602"/>
      <c r="AI91" s="611"/>
      <c r="AJ91" s="602"/>
      <c r="AK91" s="612"/>
      <c r="AL91" s="607"/>
      <c r="AM91" s="607"/>
      <c r="AN91" s="613"/>
      <c r="AO91" s="614"/>
      <c r="AP91" s="615"/>
      <c r="AQ91" s="608"/>
      <c r="AR91" s="616"/>
      <c r="AS91" s="608"/>
      <c r="AT91" s="616"/>
      <c r="AU91" s="617"/>
      <c r="AV91" s="614"/>
      <c r="AW91" s="618"/>
      <c r="AX91" s="619"/>
      <c r="AY91" s="612"/>
      <c r="AZ91" s="607"/>
      <c r="BA91" s="607"/>
      <c r="BB91" s="613"/>
      <c r="BC91" s="620"/>
      <c r="BD91" s="615"/>
      <c r="BE91" s="608"/>
      <c r="BF91" s="616"/>
      <c r="BG91" s="608"/>
      <c r="BH91" s="616"/>
      <c r="BI91" s="617"/>
      <c r="BJ91" s="620"/>
      <c r="BK91" s="618"/>
      <c r="BL91" s="619"/>
      <c r="BM91" s="598"/>
      <c r="BN91" s="621"/>
      <c r="BO91" s="602"/>
      <c r="BP91" s="598"/>
      <c r="BQ91" s="621"/>
      <c r="BR91" s="602"/>
      <c r="BS91" s="598"/>
      <c r="BT91" s="621"/>
      <c r="BU91" s="602"/>
      <c r="BV91" s="598"/>
      <c r="BW91" s="621"/>
      <c r="BX91" s="602"/>
      <c r="BY91" s="598"/>
      <c r="BZ91" s="621"/>
      <c r="CA91" s="602"/>
      <c r="CB91" s="622"/>
      <c r="CC91" s="601"/>
      <c r="CD91" s="623"/>
      <c r="CE91" s="624"/>
      <c r="CF91" s="625"/>
      <c r="CG91" s="626"/>
      <c r="CH91" s="626"/>
      <c r="CI91" s="626"/>
      <c r="CJ91" s="626"/>
      <c r="CK91" s="627"/>
      <c r="CL91" s="624"/>
      <c r="CM91" s="602"/>
      <c r="CN91" s="610"/>
      <c r="CO91" s="628"/>
      <c r="CP91" s="629"/>
      <c r="CQ91" s="630"/>
      <c r="CR91" s="629"/>
      <c r="CS91" s="630"/>
      <c r="CT91" s="629"/>
      <c r="CU91" s="630"/>
      <c r="CV91" s="629"/>
      <c r="CW91" s="337"/>
      <c r="CX91" s="338"/>
      <c r="CY91" s="299"/>
      <c r="CZ91" s="296"/>
      <c r="DA91" s="297"/>
      <c r="DB91" s="299"/>
      <c r="DC91" s="296"/>
      <c r="DD91" s="297"/>
      <c r="DE91" s="299"/>
      <c r="DF91" s="296"/>
      <c r="DG91" s="297"/>
      <c r="DH91" s="299"/>
      <c r="DI91" s="296"/>
      <c r="DJ91" s="297"/>
      <c r="DK91" s="299"/>
      <c r="DL91" s="296"/>
      <c r="DM91" s="297"/>
      <c r="DN91" s="299"/>
      <c r="DO91" s="296"/>
      <c r="DP91" s="297"/>
      <c r="DQ91" s="299"/>
      <c r="DR91" s="296"/>
      <c r="DS91" s="297"/>
      <c r="DT91" s="299"/>
      <c r="DU91" s="296"/>
      <c r="DV91" s="297"/>
      <c r="DW91" s="299"/>
      <c r="DX91" s="296"/>
      <c r="DY91" s="297"/>
      <c r="DZ91" s="299"/>
      <c r="EA91" s="296"/>
      <c r="EB91" s="297"/>
      <c r="EC91" s="299"/>
      <c r="ED91" s="296"/>
      <c r="EE91" s="297"/>
      <c r="EF91" s="299"/>
      <c r="EG91" s="296"/>
      <c r="EH91" s="297"/>
      <c r="EI91" s="299"/>
      <c r="EJ91" s="337"/>
      <c r="EK91" s="338"/>
      <c r="EL91" s="299"/>
      <c r="EM91" s="296"/>
      <c r="EN91" s="297"/>
      <c r="EO91" s="299"/>
      <c r="EP91" s="296"/>
      <c r="EQ91" s="297"/>
      <c r="ER91" s="299"/>
      <c r="ES91" s="296"/>
      <c r="ET91" s="297"/>
      <c r="EU91" s="299"/>
      <c r="EV91" s="296"/>
      <c r="EW91" s="297"/>
      <c r="EX91" s="339"/>
      <c r="EZ91" s="631"/>
      <c r="FA91" s="602"/>
      <c r="FB91" s="228"/>
      <c r="FC91" s="229"/>
      <c r="FD91" s="632"/>
      <c r="FE91" s="231"/>
      <c r="FF91" s="289"/>
      <c r="FG91" s="233"/>
      <c r="FH91" s="289"/>
      <c r="FI91" s="290"/>
      <c r="FJ91" s="291"/>
      <c r="FK91" s="633"/>
      <c r="FL91" s="634"/>
      <c r="FM91" s="635"/>
      <c r="FN91" s="636"/>
      <c r="FO91" s="231"/>
      <c r="FP91" s="289"/>
      <c r="FQ91" s="233"/>
      <c r="FR91" s="289"/>
      <c r="FS91" s="290"/>
      <c r="FT91" s="291"/>
      <c r="FU91" s="633"/>
      <c r="FV91" s="634"/>
      <c r="FW91" s="635"/>
      <c r="FX91" s="636"/>
      <c r="FZ91" s="239"/>
      <c r="GA91" s="240"/>
      <c r="GD91" s="192"/>
      <c r="GE91" s="192"/>
    </row>
    <row r="92" spans="2:187" ht="18.75" customHeight="1" x14ac:dyDescent="0.15">
      <c r="B92" s="595"/>
      <c r="C92" s="194"/>
      <c r="D92" s="195"/>
      <c r="E92" s="196"/>
      <c r="F92" s="596"/>
      <c r="G92" s="597"/>
      <c r="H92" s="302"/>
      <c r="I92" s="598"/>
      <c r="J92" s="599"/>
      <c r="K92" s="600"/>
      <c r="L92" s="601"/>
      <c r="M92" s="600"/>
      <c r="N92" s="602"/>
      <c r="O92" s="598"/>
      <c r="P92" s="602"/>
      <c r="Q92" s="603"/>
      <c r="R92" s="604"/>
      <c r="S92" s="604"/>
      <c r="T92" s="605"/>
      <c r="U92" s="701"/>
      <c r="V92" s="606"/>
      <c r="W92" s="607"/>
      <c r="X92" s="607"/>
      <c r="Y92" s="608"/>
      <c r="Z92" s="315"/>
      <c r="AA92" s="228"/>
      <c r="AB92" s="609"/>
      <c r="AC92" s="610"/>
      <c r="AD92" s="602"/>
      <c r="AE92" s="611"/>
      <c r="AF92" s="599"/>
      <c r="AG92" s="599"/>
      <c r="AH92" s="602"/>
      <c r="AI92" s="611"/>
      <c r="AJ92" s="602"/>
      <c r="AK92" s="612"/>
      <c r="AL92" s="607"/>
      <c r="AM92" s="607"/>
      <c r="AN92" s="613"/>
      <c r="AO92" s="614"/>
      <c r="AP92" s="615"/>
      <c r="AQ92" s="608"/>
      <c r="AR92" s="616"/>
      <c r="AS92" s="608"/>
      <c r="AT92" s="616"/>
      <c r="AU92" s="617"/>
      <c r="AV92" s="614"/>
      <c r="AW92" s="618"/>
      <c r="AX92" s="619"/>
      <c r="AY92" s="612"/>
      <c r="AZ92" s="607"/>
      <c r="BA92" s="607"/>
      <c r="BB92" s="613"/>
      <c r="BC92" s="620"/>
      <c r="BD92" s="615"/>
      <c r="BE92" s="608"/>
      <c r="BF92" s="616"/>
      <c r="BG92" s="608"/>
      <c r="BH92" s="616"/>
      <c r="BI92" s="617"/>
      <c r="BJ92" s="620"/>
      <c r="BK92" s="618"/>
      <c r="BL92" s="619"/>
      <c r="BM92" s="598"/>
      <c r="BN92" s="621"/>
      <c r="BO92" s="602"/>
      <c r="BP92" s="598"/>
      <c r="BQ92" s="621"/>
      <c r="BR92" s="602"/>
      <c r="BS92" s="598"/>
      <c r="BT92" s="621"/>
      <c r="BU92" s="602"/>
      <c r="BV92" s="598"/>
      <c r="BW92" s="621"/>
      <c r="BX92" s="602"/>
      <c r="BY92" s="598"/>
      <c r="BZ92" s="621"/>
      <c r="CA92" s="602"/>
      <c r="CB92" s="622"/>
      <c r="CC92" s="601"/>
      <c r="CD92" s="623"/>
      <c r="CE92" s="624"/>
      <c r="CF92" s="625"/>
      <c r="CG92" s="626"/>
      <c r="CH92" s="626"/>
      <c r="CI92" s="626"/>
      <c r="CJ92" s="626"/>
      <c r="CK92" s="627"/>
      <c r="CL92" s="624"/>
      <c r="CM92" s="602"/>
      <c r="CN92" s="610"/>
      <c r="CO92" s="628"/>
      <c r="CP92" s="629"/>
      <c r="CQ92" s="630"/>
      <c r="CR92" s="629"/>
      <c r="CS92" s="630"/>
      <c r="CT92" s="629"/>
      <c r="CU92" s="630"/>
      <c r="CV92" s="629"/>
      <c r="CW92" s="337"/>
      <c r="CX92" s="338"/>
      <c r="CY92" s="299"/>
      <c r="CZ92" s="296"/>
      <c r="DA92" s="297"/>
      <c r="DB92" s="299"/>
      <c r="DC92" s="296"/>
      <c r="DD92" s="297"/>
      <c r="DE92" s="299"/>
      <c r="DF92" s="296"/>
      <c r="DG92" s="297"/>
      <c r="DH92" s="299"/>
      <c r="DI92" s="296"/>
      <c r="DJ92" s="297"/>
      <c r="DK92" s="299"/>
      <c r="DL92" s="296"/>
      <c r="DM92" s="297"/>
      <c r="DN92" s="299"/>
      <c r="DO92" s="296"/>
      <c r="DP92" s="297"/>
      <c r="DQ92" s="299"/>
      <c r="DR92" s="296"/>
      <c r="DS92" s="297"/>
      <c r="DT92" s="299"/>
      <c r="DU92" s="296"/>
      <c r="DV92" s="297"/>
      <c r="DW92" s="299"/>
      <c r="DX92" s="296"/>
      <c r="DY92" s="297"/>
      <c r="DZ92" s="299"/>
      <c r="EA92" s="296"/>
      <c r="EB92" s="297"/>
      <c r="EC92" s="299"/>
      <c r="ED92" s="296"/>
      <c r="EE92" s="297"/>
      <c r="EF92" s="299"/>
      <c r="EG92" s="296"/>
      <c r="EH92" s="297"/>
      <c r="EI92" s="299"/>
      <c r="EJ92" s="337"/>
      <c r="EK92" s="338"/>
      <c r="EL92" s="299"/>
      <c r="EM92" s="296"/>
      <c r="EN92" s="297"/>
      <c r="EO92" s="299"/>
      <c r="EP92" s="296"/>
      <c r="EQ92" s="297"/>
      <c r="ER92" s="299"/>
      <c r="ES92" s="296"/>
      <c r="ET92" s="297"/>
      <c r="EU92" s="299"/>
      <c r="EV92" s="296"/>
      <c r="EW92" s="297"/>
      <c r="EX92" s="339"/>
      <c r="EZ92" s="631"/>
      <c r="FA92" s="602"/>
      <c r="FB92" s="228"/>
      <c r="FC92" s="229"/>
      <c r="FD92" s="632"/>
      <c r="FE92" s="231"/>
      <c r="FF92" s="289"/>
      <c r="FG92" s="233"/>
      <c r="FH92" s="289"/>
      <c r="FI92" s="290"/>
      <c r="FJ92" s="291"/>
      <c r="FK92" s="633"/>
      <c r="FL92" s="634"/>
      <c r="FM92" s="635"/>
      <c r="FN92" s="636"/>
      <c r="FO92" s="231"/>
      <c r="FP92" s="289"/>
      <c r="FQ92" s="233"/>
      <c r="FR92" s="289"/>
      <c r="FS92" s="290"/>
      <c r="FT92" s="291"/>
      <c r="FU92" s="633"/>
      <c r="FV92" s="634"/>
      <c r="FW92" s="635"/>
      <c r="FX92" s="636"/>
      <c r="FZ92" s="239"/>
      <c r="GA92" s="240"/>
      <c r="GD92" s="192"/>
      <c r="GE92" s="192"/>
    </row>
    <row r="93" spans="2:187" ht="18.75" customHeight="1" x14ac:dyDescent="0.15">
      <c r="B93" s="595"/>
      <c r="C93" s="194"/>
      <c r="D93" s="195"/>
      <c r="E93" s="196"/>
      <c r="F93" s="596"/>
      <c r="G93" s="597"/>
      <c r="H93" s="302"/>
      <c r="I93" s="598"/>
      <c r="J93" s="599"/>
      <c r="K93" s="600"/>
      <c r="L93" s="601"/>
      <c r="M93" s="600"/>
      <c r="N93" s="602"/>
      <c r="O93" s="598"/>
      <c r="P93" s="602"/>
      <c r="Q93" s="603"/>
      <c r="R93" s="604"/>
      <c r="S93" s="604"/>
      <c r="T93" s="605"/>
      <c r="U93" s="701"/>
      <c r="V93" s="606"/>
      <c r="W93" s="607"/>
      <c r="X93" s="607"/>
      <c r="Y93" s="608"/>
      <c r="Z93" s="315"/>
      <c r="AA93" s="228"/>
      <c r="AB93" s="609"/>
      <c r="AC93" s="610"/>
      <c r="AD93" s="602"/>
      <c r="AE93" s="611"/>
      <c r="AF93" s="599"/>
      <c r="AG93" s="599"/>
      <c r="AH93" s="602"/>
      <c r="AI93" s="611"/>
      <c r="AJ93" s="602"/>
      <c r="AK93" s="612"/>
      <c r="AL93" s="607"/>
      <c r="AM93" s="607"/>
      <c r="AN93" s="613"/>
      <c r="AO93" s="614"/>
      <c r="AP93" s="615"/>
      <c r="AQ93" s="608"/>
      <c r="AR93" s="616"/>
      <c r="AS93" s="608"/>
      <c r="AT93" s="616"/>
      <c r="AU93" s="617"/>
      <c r="AV93" s="614"/>
      <c r="AW93" s="618"/>
      <c r="AX93" s="619"/>
      <c r="AY93" s="612"/>
      <c r="AZ93" s="607"/>
      <c r="BA93" s="607"/>
      <c r="BB93" s="613"/>
      <c r="BC93" s="620"/>
      <c r="BD93" s="615"/>
      <c r="BE93" s="608"/>
      <c r="BF93" s="616"/>
      <c r="BG93" s="608"/>
      <c r="BH93" s="616"/>
      <c r="BI93" s="617"/>
      <c r="BJ93" s="620"/>
      <c r="BK93" s="618"/>
      <c r="BL93" s="619"/>
      <c r="BM93" s="598"/>
      <c r="BN93" s="621"/>
      <c r="BO93" s="602"/>
      <c r="BP93" s="598"/>
      <c r="BQ93" s="621"/>
      <c r="BR93" s="602"/>
      <c r="BS93" s="598"/>
      <c r="BT93" s="621"/>
      <c r="BU93" s="602"/>
      <c r="BV93" s="598"/>
      <c r="BW93" s="621"/>
      <c r="BX93" s="602"/>
      <c r="BY93" s="598"/>
      <c r="BZ93" s="621"/>
      <c r="CA93" s="602"/>
      <c r="CB93" s="622"/>
      <c r="CC93" s="601"/>
      <c r="CD93" s="623"/>
      <c r="CE93" s="624"/>
      <c r="CF93" s="625"/>
      <c r="CG93" s="626"/>
      <c r="CH93" s="626"/>
      <c r="CI93" s="626"/>
      <c r="CJ93" s="626"/>
      <c r="CK93" s="627"/>
      <c r="CL93" s="624"/>
      <c r="CM93" s="602"/>
      <c r="CN93" s="610"/>
      <c r="CO93" s="628"/>
      <c r="CP93" s="629"/>
      <c r="CQ93" s="630"/>
      <c r="CR93" s="629"/>
      <c r="CS93" s="630"/>
      <c r="CT93" s="629"/>
      <c r="CU93" s="630"/>
      <c r="CV93" s="629"/>
      <c r="CW93" s="337"/>
      <c r="CX93" s="338"/>
      <c r="CY93" s="299"/>
      <c r="CZ93" s="296"/>
      <c r="DA93" s="297"/>
      <c r="DB93" s="299"/>
      <c r="DC93" s="296"/>
      <c r="DD93" s="297"/>
      <c r="DE93" s="299"/>
      <c r="DF93" s="296"/>
      <c r="DG93" s="297"/>
      <c r="DH93" s="299"/>
      <c r="DI93" s="296"/>
      <c r="DJ93" s="297"/>
      <c r="DK93" s="299"/>
      <c r="DL93" s="296"/>
      <c r="DM93" s="297"/>
      <c r="DN93" s="299"/>
      <c r="DO93" s="296"/>
      <c r="DP93" s="297"/>
      <c r="DQ93" s="299"/>
      <c r="DR93" s="296"/>
      <c r="DS93" s="297"/>
      <c r="DT93" s="299"/>
      <c r="DU93" s="296"/>
      <c r="DV93" s="297"/>
      <c r="DW93" s="299"/>
      <c r="DX93" s="296"/>
      <c r="DY93" s="297"/>
      <c r="DZ93" s="299"/>
      <c r="EA93" s="296"/>
      <c r="EB93" s="297"/>
      <c r="EC93" s="299"/>
      <c r="ED93" s="296"/>
      <c r="EE93" s="297"/>
      <c r="EF93" s="299"/>
      <c r="EG93" s="296"/>
      <c r="EH93" s="297"/>
      <c r="EI93" s="299"/>
      <c r="EJ93" s="337"/>
      <c r="EK93" s="338"/>
      <c r="EL93" s="299"/>
      <c r="EM93" s="296"/>
      <c r="EN93" s="297"/>
      <c r="EO93" s="299"/>
      <c r="EP93" s="296"/>
      <c r="EQ93" s="297"/>
      <c r="ER93" s="299"/>
      <c r="ES93" s="296"/>
      <c r="ET93" s="297"/>
      <c r="EU93" s="299"/>
      <c r="EV93" s="296"/>
      <c r="EW93" s="297"/>
      <c r="EX93" s="339"/>
      <c r="EZ93" s="631"/>
      <c r="FA93" s="602"/>
      <c r="FB93" s="228"/>
      <c r="FC93" s="229"/>
      <c r="FD93" s="632"/>
      <c r="FE93" s="231"/>
      <c r="FF93" s="289"/>
      <c r="FG93" s="233"/>
      <c r="FH93" s="289"/>
      <c r="FI93" s="290"/>
      <c r="FJ93" s="291"/>
      <c r="FK93" s="633"/>
      <c r="FL93" s="634"/>
      <c r="FM93" s="635"/>
      <c r="FN93" s="636"/>
      <c r="FO93" s="231"/>
      <c r="FP93" s="289"/>
      <c r="FQ93" s="233"/>
      <c r="FR93" s="289"/>
      <c r="FS93" s="290"/>
      <c r="FT93" s="291"/>
      <c r="FU93" s="633"/>
      <c r="FV93" s="634"/>
      <c r="FW93" s="635"/>
      <c r="FX93" s="636"/>
      <c r="FZ93" s="239"/>
      <c r="GA93" s="240"/>
      <c r="GD93" s="192"/>
      <c r="GE93" s="192"/>
    </row>
    <row r="94" spans="2:187" ht="18.75" customHeight="1" x14ac:dyDescent="0.15">
      <c r="B94" s="595"/>
      <c r="C94" s="194"/>
      <c r="D94" s="195"/>
      <c r="E94" s="196"/>
      <c r="F94" s="596"/>
      <c r="G94" s="597"/>
      <c r="H94" s="302"/>
      <c r="I94" s="598"/>
      <c r="J94" s="599"/>
      <c r="K94" s="600"/>
      <c r="L94" s="601"/>
      <c r="M94" s="600"/>
      <c r="N94" s="602"/>
      <c r="O94" s="598"/>
      <c r="P94" s="602"/>
      <c r="Q94" s="603"/>
      <c r="R94" s="604"/>
      <c r="S94" s="604"/>
      <c r="T94" s="605"/>
      <c r="U94" s="701"/>
      <c r="V94" s="606"/>
      <c r="W94" s="607"/>
      <c r="X94" s="607"/>
      <c r="Y94" s="608"/>
      <c r="Z94" s="315"/>
      <c r="AA94" s="228"/>
      <c r="AB94" s="609"/>
      <c r="AC94" s="610"/>
      <c r="AD94" s="602"/>
      <c r="AE94" s="611"/>
      <c r="AF94" s="599"/>
      <c r="AG94" s="599"/>
      <c r="AH94" s="602"/>
      <c r="AI94" s="611"/>
      <c r="AJ94" s="602"/>
      <c r="AK94" s="612"/>
      <c r="AL94" s="607"/>
      <c r="AM94" s="607"/>
      <c r="AN94" s="613"/>
      <c r="AO94" s="614"/>
      <c r="AP94" s="615"/>
      <c r="AQ94" s="608"/>
      <c r="AR94" s="616"/>
      <c r="AS94" s="608"/>
      <c r="AT94" s="616"/>
      <c r="AU94" s="617"/>
      <c r="AV94" s="614"/>
      <c r="AW94" s="618"/>
      <c r="AX94" s="619"/>
      <c r="AY94" s="612"/>
      <c r="AZ94" s="607"/>
      <c r="BA94" s="607"/>
      <c r="BB94" s="613"/>
      <c r="BC94" s="620"/>
      <c r="BD94" s="615"/>
      <c r="BE94" s="608"/>
      <c r="BF94" s="616"/>
      <c r="BG94" s="608"/>
      <c r="BH94" s="616"/>
      <c r="BI94" s="617"/>
      <c r="BJ94" s="620"/>
      <c r="BK94" s="618"/>
      <c r="BL94" s="619"/>
      <c r="BM94" s="598"/>
      <c r="BN94" s="621"/>
      <c r="BO94" s="602"/>
      <c r="BP94" s="598"/>
      <c r="BQ94" s="621"/>
      <c r="BR94" s="602"/>
      <c r="BS94" s="598"/>
      <c r="BT94" s="621"/>
      <c r="BU94" s="602"/>
      <c r="BV94" s="598"/>
      <c r="BW94" s="621"/>
      <c r="BX94" s="602"/>
      <c r="BY94" s="598"/>
      <c r="BZ94" s="621"/>
      <c r="CA94" s="602"/>
      <c r="CB94" s="622"/>
      <c r="CC94" s="601"/>
      <c r="CD94" s="623"/>
      <c r="CE94" s="624"/>
      <c r="CF94" s="625"/>
      <c r="CG94" s="626"/>
      <c r="CH94" s="626"/>
      <c r="CI94" s="626"/>
      <c r="CJ94" s="626"/>
      <c r="CK94" s="627"/>
      <c r="CL94" s="624"/>
      <c r="CM94" s="602"/>
      <c r="CN94" s="610"/>
      <c r="CO94" s="628"/>
      <c r="CP94" s="629"/>
      <c r="CQ94" s="630"/>
      <c r="CR94" s="629"/>
      <c r="CS94" s="630"/>
      <c r="CT94" s="629"/>
      <c r="CU94" s="630"/>
      <c r="CV94" s="629"/>
      <c r="CW94" s="337"/>
      <c r="CX94" s="338"/>
      <c r="CY94" s="299"/>
      <c r="CZ94" s="296"/>
      <c r="DA94" s="297"/>
      <c r="DB94" s="299"/>
      <c r="DC94" s="296"/>
      <c r="DD94" s="297"/>
      <c r="DE94" s="299"/>
      <c r="DF94" s="296"/>
      <c r="DG94" s="297"/>
      <c r="DH94" s="299"/>
      <c r="DI94" s="296"/>
      <c r="DJ94" s="297"/>
      <c r="DK94" s="299"/>
      <c r="DL94" s="296"/>
      <c r="DM94" s="297"/>
      <c r="DN94" s="299"/>
      <c r="DO94" s="296"/>
      <c r="DP94" s="297"/>
      <c r="DQ94" s="299"/>
      <c r="DR94" s="296"/>
      <c r="DS94" s="297"/>
      <c r="DT94" s="299"/>
      <c r="DU94" s="296"/>
      <c r="DV94" s="297"/>
      <c r="DW94" s="299"/>
      <c r="DX94" s="296"/>
      <c r="DY94" s="297"/>
      <c r="DZ94" s="299"/>
      <c r="EA94" s="296"/>
      <c r="EB94" s="297"/>
      <c r="EC94" s="299"/>
      <c r="ED94" s="296"/>
      <c r="EE94" s="297"/>
      <c r="EF94" s="299"/>
      <c r="EG94" s="296"/>
      <c r="EH94" s="297"/>
      <c r="EI94" s="299"/>
      <c r="EJ94" s="337"/>
      <c r="EK94" s="338"/>
      <c r="EL94" s="299"/>
      <c r="EM94" s="296"/>
      <c r="EN94" s="297"/>
      <c r="EO94" s="299"/>
      <c r="EP94" s="296"/>
      <c r="EQ94" s="297"/>
      <c r="ER94" s="299"/>
      <c r="ES94" s="296"/>
      <c r="ET94" s="297"/>
      <c r="EU94" s="299"/>
      <c r="EV94" s="296"/>
      <c r="EW94" s="297"/>
      <c r="EX94" s="339"/>
      <c r="EZ94" s="631"/>
      <c r="FA94" s="602"/>
      <c r="FB94" s="228"/>
      <c r="FC94" s="229"/>
      <c r="FD94" s="632"/>
      <c r="FE94" s="231"/>
      <c r="FF94" s="289"/>
      <c r="FG94" s="233"/>
      <c r="FH94" s="289"/>
      <c r="FI94" s="290"/>
      <c r="FJ94" s="291"/>
      <c r="FK94" s="633"/>
      <c r="FL94" s="634"/>
      <c r="FM94" s="635"/>
      <c r="FN94" s="636"/>
      <c r="FO94" s="231"/>
      <c r="FP94" s="289"/>
      <c r="FQ94" s="233"/>
      <c r="FR94" s="289"/>
      <c r="FS94" s="290"/>
      <c r="FT94" s="291"/>
      <c r="FU94" s="633"/>
      <c r="FV94" s="634"/>
      <c r="FW94" s="635"/>
      <c r="FX94" s="636"/>
      <c r="FZ94" s="239"/>
      <c r="GA94" s="240"/>
      <c r="GD94" s="192"/>
      <c r="GE94" s="192"/>
    </row>
    <row r="95" spans="2:187" ht="18.75" customHeight="1" x14ac:dyDescent="0.15">
      <c r="B95" s="595"/>
      <c r="C95" s="194"/>
      <c r="D95" s="195"/>
      <c r="E95" s="196"/>
      <c r="F95" s="596"/>
      <c r="G95" s="597"/>
      <c r="H95" s="302"/>
      <c r="I95" s="598"/>
      <c r="J95" s="599"/>
      <c r="K95" s="600"/>
      <c r="L95" s="601"/>
      <c r="M95" s="600"/>
      <c r="N95" s="602"/>
      <c r="O95" s="598"/>
      <c r="P95" s="602"/>
      <c r="Q95" s="603"/>
      <c r="R95" s="604"/>
      <c r="S95" s="604"/>
      <c r="T95" s="605"/>
      <c r="U95" s="701"/>
      <c r="V95" s="606"/>
      <c r="W95" s="607"/>
      <c r="X95" s="607"/>
      <c r="Y95" s="608"/>
      <c r="Z95" s="315"/>
      <c r="AA95" s="228"/>
      <c r="AB95" s="609"/>
      <c r="AC95" s="610"/>
      <c r="AD95" s="602"/>
      <c r="AE95" s="611"/>
      <c r="AF95" s="599"/>
      <c r="AG95" s="599"/>
      <c r="AH95" s="602"/>
      <c r="AI95" s="611"/>
      <c r="AJ95" s="602"/>
      <c r="AK95" s="612"/>
      <c r="AL95" s="607"/>
      <c r="AM95" s="607"/>
      <c r="AN95" s="613"/>
      <c r="AO95" s="614"/>
      <c r="AP95" s="615"/>
      <c r="AQ95" s="608"/>
      <c r="AR95" s="616"/>
      <c r="AS95" s="608"/>
      <c r="AT95" s="616"/>
      <c r="AU95" s="617"/>
      <c r="AV95" s="614"/>
      <c r="AW95" s="618"/>
      <c r="AX95" s="619"/>
      <c r="AY95" s="612"/>
      <c r="AZ95" s="607"/>
      <c r="BA95" s="607"/>
      <c r="BB95" s="613"/>
      <c r="BC95" s="620"/>
      <c r="BD95" s="615"/>
      <c r="BE95" s="608"/>
      <c r="BF95" s="616"/>
      <c r="BG95" s="608"/>
      <c r="BH95" s="616"/>
      <c r="BI95" s="617"/>
      <c r="BJ95" s="620"/>
      <c r="BK95" s="618"/>
      <c r="BL95" s="619"/>
      <c r="BM95" s="598"/>
      <c r="BN95" s="621"/>
      <c r="BO95" s="602"/>
      <c r="BP95" s="598"/>
      <c r="BQ95" s="621"/>
      <c r="BR95" s="602"/>
      <c r="BS95" s="598"/>
      <c r="BT95" s="621"/>
      <c r="BU95" s="602"/>
      <c r="BV95" s="598"/>
      <c r="BW95" s="621"/>
      <c r="BX95" s="602"/>
      <c r="BY95" s="598"/>
      <c r="BZ95" s="621"/>
      <c r="CA95" s="602"/>
      <c r="CB95" s="622"/>
      <c r="CC95" s="601"/>
      <c r="CD95" s="623"/>
      <c r="CE95" s="624"/>
      <c r="CF95" s="625"/>
      <c r="CG95" s="626"/>
      <c r="CH95" s="626"/>
      <c r="CI95" s="626"/>
      <c r="CJ95" s="626"/>
      <c r="CK95" s="627"/>
      <c r="CL95" s="624"/>
      <c r="CM95" s="602"/>
      <c r="CN95" s="610"/>
      <c r="CO95" s="628"/>
      <c r="CP95" s="629"/>
      <c r="CQ95" s="630"/>
      <c r="CR95" s="629"/>
      <c r="CS95" s="630"/>
      <c r="CT95" s="629"/>
      <c r="CU95" s="630"/>
      <c r="CV95" s="629"/>
      <c r="CW95" s="337"/>
      <c r="CX95" s="338"/>
      <c r="CY95" s="299"/>
      <c r="CZ95" s="296"/>
      <c r="DA95" s="297"/>
      <c r="DB95" s="299"/>
      <c r="DC95" s="296"/>
      <c r="DD95" s="297"/>
      <c r="DE95" s="299"/>
      <c r="DF95" s="296"/>
      <c r="DG95" s="297"/>
      <c r="DH95" s="299"/>
      <c r="DI95" s="296"/>
      <c r="DJ95" s="297"/>
      <c r="DK95" s="299"/>
      <c r="DL95" s="296"/>
      <c r="DM95" s="297"/>
      <c r="DN95" s="299"/>
      <c r="DO95" s="296"/>
      <c r="DP95" s="297"/>
      <c r="DQ95" s="299"/>
      <c r="DR95" s="296"/>
      <c r="DS95" s="297"/>
      <c r="DT95" s="299"/>
      <c r="DU95" s="296"/>
      <c r="DV95" s="297"/>
      <c r="DW95" s="299"/>
      <c r="DX95" s="296"/>
      <c r="DY95" s="297"/>
      <c r="DZ95" s="299"/>
      <c r="EA95" s="296"/>
      <c r="EB95" s="297"/>
      <c r="EC95" s="299"/>
      <c r="ED95" s="296"/>
      <c r="EE95" s="297"/>
      <c r="EF95" s="299"/>
      <c r="EG95" s="296"/>
      <c r="EH95" s="297"/>
      <c r="EI95" s="299"/>
      <c r="EJ95" s="337"/>
      <c r="EK95" s="338"/>
      <c r="EL95" s="299"/>
      <c r="EM95" s="296"/>
      <c r="EN95" s="297"/>
      <c r="EO95" s="299"/>
      <c r="EP95" s="296"/>
      <c r="EQ95" s="297"/>
      <c r="ER95" s="299"/>
      <c r="ES95" s="296"/>
      <c r="ET95" s="297"/>
      <c r="EU95" s="299"/>
      <c r="EV95" s="296"/>
      <c r="EW95" s="297"/>
      <c r="EX95" s="339"/>
      <c r="EZ95" s="631"/>
      <c r="FA95" s="602"/>
      <c r="FB95" s="228"/>
      <c r="FC95" s="229"/>
      <c r="FD95" s="632"/>
      <c r="FE95" s="231"/>
      <c r="FF95" s="289"/>
      <c r="FG95" s="233"/>
      <c r="FH95" s="289"/>
      <c r="FI95" s="290"/>
      <c r="FJ95" s="291"/>
      <c r="FK95" s="633"/>
      <c r="FL95" s="634"/>
      <c r="FM95" s="635"/>
      <c r="FN95" s="636"/>
      <c r="FO95" s="231"/>
      <c r="FP95" s="289"/>
      <c r="FQ95" s="233"/>
      <c r="FR95" s="289"/>
      <c r="FS95" s="290"/>
      <c r="FT95" s="291"/>
      <c r="FU95" s="633"/>
      <c r="FV95" s="634"/>
      <c r="FW95" s="635"/>
      <c r="FX95" s="636"/>
      <c r="FZ95" s="239"/>
      <c r="GA95" s="240"/>
      <c r="GD95" s="192"/>
      <c r="GE95" s="192"/>
    </row>
    <row r="96" spans="2:187" ht="18.75" customHeight="1" x14ac:dyDescent="0.15">
      <c r="B96" s="595"/>
      <c r="C96" s="194"/>
      <c r="D96" s="195"/>
      <c r="E96" s="196"/>
      <c r="F96" s="596"/>
      <c r="G96" s="597"/>
      <c r="H96" s="302"/>
      <c r="I96" s="598"/>
      <c r="J96" s="599"/>
      <c r="K96" s="600"/>
      <c r="L96" s="601"/>
      <c r="M96" s="600"/>
      <c r="N96" s="602"/>
      <c r="O96" s="598"/>
      <c r="P96" s="602"/>
      <c r="Q96" s="603"/>
      <c r="R96" s="604"/>
      <c r="S96" s="604"/>
      <c r="T96" s="605"/>
      <c r="U96" s="701"/>
      <c r="V96" s="606"/>
      <c r="W96" s="607"/>
      <c r="X96" s="607"/>
      <c r="Y96" s="608"/>
      <c r="Z96" s="315"/>
      <c r="AA96" s="228"/>
      <c r="AB96" s="609"/>
      <c r="AC96" s="610"/>
      <c r="AD96" s="602"/>
      <c r="AE96" s="611"/>
      <c r="AF96" s="599"/>
      <c r="AG96" s="599"/>
      <c r="AH96" s="602"/>
      <c r="AI96" s="611"/>
      <c r="AJ96" s="602"/>
      <c r="AK96" s="612"/>
      <c r="AL96" s="607"/>
      <c r="AM96" s="607"/>
      <c r="AN96" s="613"/>
      <c r="AO96" s="614"/>
      <c r="AP96" s="615"/>
      <c r="AQ96" s="608"/>
      <c r="AR96" s="616"/>
      <c r="AS96" s="608"/>
      <c r="AT96" s="616"/>
      <c r="AU96" s="617"/>
      <c r="AV96" s="614"/>
      <c r="AW96" s="618"/>
      <c r="AX96" s="619"/>
      <c r="AY96" s="612"/>
      <c r="AZ96" s="607"/>
      <c r="BA96" s="607"/>
      <c r="BB96" s="613"/>
      <c r="BC96" s="620"/>
      <c r="BD96" s="615"/>
      <c r="BE96" s="608"/>
      <c r="BF96" s="616"/>
      <c r="BG96" s="608"/>
      <c r="BH96" s="616"/>
      <c r="BI96" s="617"/>
      <c r="BJ96" s="620"/>
      <c r="BK96" s="618"/>
      <c r="BL96" s="619"/>
      <c r="BM96" s="598"/>
      <c r="BN96" s="621"/>
      <c r="BO96" s="602"/>
      <c r="BP96" s="598"/>
      <c r="BQ96" s="621"/>
      <c r="BR96" s="602"/>
      <c r="BS96" s="598"/>
      <c r="BT96" s="621"/>
      <c r="BU96" s="602"/>
      <c r="BV96" s="598"/>
      <c r="BW96" s="621"/>
      <c r="BX96" s="602"/>
      <c r="BY96" s="598"/>
      <c r="BZ96" s="621"/>
      <c r="CA96" s="602"/>
      <c r="CB96" s="622"/>
      <c r="CC96" s="601"/>
      <c r="CD96" s="623"/>
      <c r="CE96" s="624"/>
      <c r="CF96" s="625"/>
      <c r="CG96" s="626"/>
      <c r="CH96" s="626"/>
      <c r="CI96" s="626"/>
      <c r="CJ96" s="626"/>
      <c r="CK96" s="627"/>
      <c r="CL96" s="624"/>
      <c r="CM96" s="602"/>
      <c r="CN96" s="610"/>
      <c r="CO96" s="628"/>
      <c r="CP96" s="629"/>
      <c r="CQ96" s="630"/>
      <c r="CR96" s="629"/>
      <c r="CS96" s="630"/>
      <c r="CT96" s="629"/>
      <c r="CU96" s="630"/>
      <c r="CV96" s="629"/>
      <c r="CW96" s="337"/>
      <c r="CX96" s="338"/>
      <c r="CY96" s="299"/>
      <c r="CZ96" s="296"/>
      <c r="DA96" s="297"/>
      <c r="DB96" s="299"/>
      <c r="DC96" s="296"/>
      <c r="DD96" s="297"/>
      <c r="DE96" s="299"/>
      <c r="DF96" s="296"/>
      <c r="DG96" s="297"/>
      <c r="DH96" s="299"/>
      <c r="DI96" s="296"/>
      <c r="DJ96" s="297"/>
      <c r="DK96" s="299"/>
      <c r="DL96" s="296"/>
      <c r="DM96" s="297"/>
      <c r="DN96" s="299"/>
      <c r="DO96" s="296"/>
      <c r="DP96" s="297"/>
      <c r="DQ96" s="299"/>
      <c r="DR96" s="296"/>
      <c r="DS96" s="297"/>
      <c r="DT96" s="299"/>
      <c r="DU96" s="296"/>
      <c r="DV96" s="297"/>
      <c r="DW96" s="299"/>
      <c r="DX96" s="296"/>
      <c r="DY96" s="297"/>
      <c r="DZ96" s="299"/>
      <c r="EA96" s="296"/>
      <c r="EB96" s="297"/>
      <c r="EC96" s="299"/>
      <c r="ED96" s="296"/>
      <c r="EE96" s="297"/>
      <c r="EF96" s="299"/>
      <c r="EG96" s="296"/>
      <c r="EH96" s="297"/>
      <c r="EI96" s="299"/>
      <c r="EJ96" s="337"/>
      <c r="EK96" s="338"/>
      <c r="EL96" s="299"/>
      <c r="EM96" s="296"/>
      <c r="EN96" s="297"/>
      <c r="EO96" s="299"/>
      <c r="EP96" s="296"/>
      <c r="EQ96" s="297"/>
      <c r="ER96" s="299"/>
      <c r="ES96" s="296"/>
      <c r="ET96" s="297"/>
      <c r="EU96" s="299"/>
      <c r="EV96" s="296"/>
      <c r="EW96" s="297"/>
      <c r="EX96" s="339"/>
      <c r="EZ96" s="631"/>
      <c r="FA96" s="602"/>
      <c r="FB96" s="228"/>
      <c r="FC96" s="229"/>
      <c r="FD96" s="632"/>
      <c r="FE96" s="231"/>
      <c r="FF96" s="289"/>
      <c r="FG96" s="233"/>
      <c r="FH96" s="289"/>
      <c r="FI96" s="290"/>
      <c r="FJ96" s="291"/>
      <c r="FK96" s="633"/>
      <c r="FL96" s="634"/>
      <c r="FM96" s="635"/>
      <c r="FN96" s="636"/>
      <c r="FO96" s="231"/>
      <c r="FP96" s="289"/>
      <c r="FQ96" s="233"/>
      <c r="FR96" s="289"/>
      <c r="FS96" s="290"/>
      <c r="FT96" s="291"/>
      <c r="FU96" s="633"/>
      <c r="FV96" s="634"/>
      <c r="FW96" s="635"/>
      <c r="FX96" s="636"/>
      <c r="FZ96" s="239"/>
      <c r="GA96" s="240"/>
      <c r="GD96" s="192"/>
      <c r="GE96" s="192"/>
    </row>
    <row r="97" spans="2:187" ht="18.75" customHeight="1" x14ac:dyDescent="0.15">
      <c r="B97" s="595"/>
      <c r="C97" s="194"/>
      <c r="D97" s="195"/>
      <c r="E97" s="196"/>
      <c r="F97" s="596"/>
      <c r="G97" s="597"/>
      <c r="H97" s="302"/>
      <c r="I97" s="598"/>
      <c r="J97" s="599"/>
      <c r="K97" s="600"/>
      <c r="L97" s="601"/>
      <c r="M97" s="600"/>
      <c r="N97" s="602"/>
      <c r="O97" s="598"/>
      <c r="P97" s="602"/>
      <c r="Q97" s="603"/>
      <c r="R97" s="604"/>
      <c r="S97" s="604"/>
      <c r="T97" s="605"/>
      <c r="U97" s="701"/>
      <c r="V97" s="606"/>
      <c r="W97" s="607"/>
      <c r="X97" s="607"/>
      <c r="Y97" s="608"/>
      <c r="Z97" s="315"/>
      <c r="AA97" s="228"/>
      <c r="AB97" s="609"/>
      <c r="AC97" s="610"/>
      <c r="AD97" s="602"/>
      <c r="AE97" s="611"/>
      <c r="AF97" s="599"/>
      <c r="AG97" s="599"/>
      <c r="AH97" s="602"/>
      <c r="AI97" s="611"/>
      <c r="AJ97" s="602"/>
      <c r="AK97" s="612"/>
      <c r="AL97" s="607"/>
      <c r="AM97" s="607"/>
      <c r="AN97" s="613"/>
      <c r="AO97" s="614"/>
      <c r="AP97" s="615"/>
      <c r="AQ97" s="608"/>
      <c r="AR97" s="616"/>
      <c r="AS97" s="608"/>
      <c r="AT97" s="616"/>
      <c r="AU97" s="617"/>
      <c r="AV97" s="614"/>
      <c r="AW97" s="618"/>
      <c r="AX97" s="619"/>
      <c r="AY97" s="612"/>
      <c r="AZ97" s="607"/>
      <c r="BA97" s="607"/>
      <c r="BB97" s="613"/>
      <c r="BC97" s="620"/>
      <c r="BD97" s="615"/>
      <c r="BE97" s="608"/>
      <c r="BF97" s="616"/>
      <c r="BG97" s="608"/>
      <c r="BH97" s="616"/>
      <c r="BI97" s="617"/>
      <c r="BJ97" s="620"/>
      <c r="BK97" s="618"/>
      <c r="BL97" s="619"/>
      <c r="BM97" s="598"/>
      <c r="BN97" s="621"/>
      <c r="BO97" s="602"/>
      <c r="BP97" s="598"/>
      <c r="BQ97" s="621"/>
      <c r="BR97" s="602"/>
      <c r="BS97" s="598"/>
      <c r="BT97" s="621"/>
      <c r="BU97" s="602"/>
      <c r="BV97" s="598"/>
      <c r="BW97" s="621"/>
      <c r="BX97" s="602"/>
      <c r="BY97" s="598"/>
      <c r="BZ97" s="621"/>
      <c r="CA97" s="602"/>
      <c r="CB97" s="622"/>
      <c r="CC97" s="601"/>
      <c r="CD97" s="623"/>
      <c r="CE97" s="624"/>
      <c r="CF97" s="625"/>
      <c r="CG97" s="626"/>
      <c r="CH97" s="626"/>
      <c r="CI97" s="626"/>
      <c r="CJ97" s="626"/>
      <c r="CK97" s="627"/>
      <c r="CL97" s="624"/>
      <c r="CM97" s="602"/>
      <c r="CN97" s="610"/>
      <c r="CO97" s="628"/>
      <c r="CP97" s="629"/>
      <c r="CQ97" s="630"/>
      <c r="CR97" s="629"/>
      <c r="CS97" s="630"/>
      <c r="CT97" s="629"/>
      <c r="CU97" s="630"/>
      <c r="CV97" s="629"/>
      <c r="CW97" s="337"/>
      <c r="CX97" s="338"/>
      <c r="CY97" s="299"/>
      <c r="CZ97" s="296"/>
      <c r="DA97" s="297"/>
      <c r="DB97" s="299"/>
      <c r="DC97" s="296"/>
      <c r="DD97" s="297"/>
      <c r="DE97" s="299"/>
      <c r="DF97" s="296"/>
      <c r="DG97" s="297"/>
      <c r="DH97" s="299"/>
      <c r="DI97" s="296"/>
      <c r="DJ97" s="297"/>
      <c r="DK97" s="299"/>
      <c r="DL97" s="296"/>
      <c r="DM97" s="297"/>
      <c r="DN97" s="299"/>
      <c r="DO97" s="296"/>
      <c r="DP97" s="297"/>
      <c r="DQ97" s="299"/>
      <c r="DR97" s="296"/>
      <c r="DS97" s="297"/>
      <c r="DT97" s="299"/>
      <c r="DU97" s="296"/>
      <c r="DV97" s="297"/>
      <c r="DW97" s="299"/>
      <c r="DX97" s="296"/>
      <c r="DY97" s="297"/>
      <c r="DZ97" s="299"/>
      <c r="EA97" s="296"/>
      <c r="EB97" s="297"/>
      <c r="EC97" s="299"/>
      <c r="ED97" s="296"/>
      <c r="EE97" s="297"/>
      <c r="EF97" s="299"/>
      <c r="EG97" s="296"/>
      <c r="EH97" s="297"/>
      <c r="EI97" s="299"/>
      <c r="EJ97" s="337"/>
      <c r="EK97" s="338"/>
      <c r="EL97" s="299"/>
      <c r="EM97" s="296"/>
      <c r="EN97" s="297"/>
      <c r="EO97" s="299"/>
      <c r="EP97" s="296"/>
      <c r="EQ97" s="297"/>
      <c r="ER97" s="299"/>
      <c r="ES97" s="296"/>
      <c r="ET97" s="297"/>
      <c r="EU97" s="299"/>
      <c r="EV97" s="296"/>
      <c r="EW97" s="297"/>
      <c r="EX97" s="339"/>
      <c r="EZ97" s="631"/>
      <c r="FA97" s="602"/>
      <c r="FB97" s="228"/>
      <c r="FC97" s="229"/>
      <c r="FD97" s="632"/>
      <c r="FE97" s="231"/>
      <c r="FF97" s="289"/>
      <c r="FG97" s="233"/>
      <c r="FH97" s="289"/>
      <c r="FI97" s="290"/>
      <c r="FJ97" s="291"/>
      <c r="FK97" s="633"/>
      <c r="FL97" s="634"/>
      <c r="FM97" s="635"/>
      <c r="FN97" s="636"/>
      <c r="FO97" s="231"/>
      <c r="FP97" s="289"/>
      <c r="FQ97" s="233"/>
      <c r="FR97" s="289"/>
      <c r="FS97" s="290"/>
      <c r="FT97" s="291"/>
      <c r="FU97" s="633"/>
      <c r="FV97" s="634"/>
      <c r="FW97" s="635"/>
      <c r="FX97" s="636"/>
      <c r="FZ97" s="239"/>
      <c r="GA97" s="240"/>
      <c r="GD97" s="192"/>
      <c r="GE97" s="192"/>
    </row>
    <row r="98" spans="2:187" ht="18.75" customHeight="1" x14ac:dyDescent="0.15">
      <c r="B98" s="595"/>
      <c r="C98" s="194"/>
      <c r="D98" s="195"/>
      <c r="E98" s="196"/>
      <c r="F98" s="596"/>
      <c r="G98" s="597"/>
      <c r="H98" s="302"/>
      <c r="I98" s="598"/>
      <c r="J98" s="599"/>
      <c r="K98" s="600"/>
      <c r="L98" s="601"/>
      <c r="M98" s="600"/>
      <c r="N98" s="602"/>
      <c r="O98" s="598"/>
      <c r="P98" s="602"/>
      <c r="Q98" s="603"/>
      <c r="R98" s="604"/>
      <c r="S98" s="604"/>
      <c r="T98" s="605"/>
      <c r="U98" s="701"/>
      <c r="V98" s="606"/>
      <c r="W98" s="607"/>
      <c r="X98" s="607"/>
      <c r="Y98" s="608"/>
      <c r="Z98" s="315"/>
      <c r="AA98" s="228"/>
      <c r="AB98" s="609"/>
      <c r="AC98" s="610"/>
      <c r="AD98" s="602"/>
      <c r="AE98" s="611"/>
      <c r="AF98" s="599"/>
      <c r="AG98" s="599"/>
      <c r="AH98" s="602"/>
      <c r="AI98" s="611"/>
      <c r="AJ98" s="602"/>
      <c r="AK98" s="612"/>
      <c r="AL98" s="607"/>
      <c r="AM98" s="607"/>
      <c r="AN98" s="613"/>
      <c r="AO98" s="614"/>
      <c r="AP98" s="615"/>
      <c r="AQ98" s="608"/>
      <c r="AR98" s="616"/>
      <c r="AS98" s="608"/>
      <c r="AT98" s="616"/>
      <c r="AU98" s="617"/>
      <c r="AV98" s="614"/>
      <c r="AW98" s="618"/>
      <c r="AX98" s="619"/>
      <c r="AY98" s="612"/>
      <c r="AZ98" s="607"/>
      <c r="BA98" s="607"/>
      <c r="BB98" s="613"/>
      <c r="BC98" s="620"/>
      <c r="BD98" s="615"/>
      <c r="BE98" s="608"/>
      <c r="BF98" s="616"/>
      <c r="BG98" s="608"/>
      <c r="BH98" s="616"/>
      <c r="BI98" s="617"/>
      <c r="BJ98" s="620"/>
      <c r="BK98" s="618"/>
      <c r="BL98" s="619"/>
      <c r="BM98" s="598"/>
      <c r="BN98" s="621"/>
      <c r="BO98" s="602"/>
      <c r="BP98" s="598"/>
      <c r="BQ98" s="621"/>
      <c r="BR98" s="602"/>
      <c r="BS98" s="598"/>
      <c r="BT98" s="621"/>
      <c r="BU98" s="602"/>
      <c r="BV98" s="598"/>
      <c r="BW98" s="621"/>
      <c r="BX98" s="602"/>
      <c r="BY98" s="598"/>
      <c r="BZ98" s="621"/>
      <c r="CA98" s="602"/>
      <c r="CB98" s="622"/>
      <c r="CC98" s="601"/>
      <c r="CD98" s="623"/>
      <c r="CE98" s="624"/>
      <c r="CF98" s="625"/>
      <c r="CG98" s="626"/>
      <c r="CH98" s="626"/>
      <c r="CI98" s="626"/>
      <c r="CJ98" s="626"/>
      <c r="CK98" s="627"/>
      <c r="CL98" s="624"/>
      <c r="CM98" s="602"/>
      <c r="CN98" s="610"/>
      <c r="CO98" s="628"/>
      <c r="CP98" s="629"/>
      <c r="CQ98" s="630"/>
      <c r="CR98" s="629"/>
      <c r="CS98" s="630"/>
      <c r="CT98" s="629"/>
      <c r="CU98" s="630"/>
      <c r="CV98" s="629"/>
      <c r="CW98" s="337"/>
      <c r="CX98" s="338"/>
      <c r="CY98" s="299"/>
      <c r="CZ98" s="296"/>
      <c r="DA98" s="297"/>
      <c r="DB98" s="299"/>
      <c r="DC98" s="296"/>
      <c r="DD98" s="297"/>
      <c r="DE98" s="299"/>
      <c r="DF98" s="296"/>
      <c r="DG98" s="297"/>
      <c r="DH98" s="299"/>
      <c r="DI98" s="296"/>
      <c r="DJ98" s="297"/>
      <c r="DK98" s="299"/>
      <c r="DL98" s="296"/>
      <c r="DM98" s="297"/>
      <c r="DN98" s="299"/>
      <c r="DO98" s="296"/>
      <c r="DP98" s="297"/>
      <c r="DQ98" s="299"/>
      <c r="DR98" s="296"/>
      <c r="DS98" s="297"/>
      <c r="DT98" s="299"/>
      <c r="DU98" s="296"/>
      <c r="DV98" s="297"/>
      <c r="DW98" s="299"/>
      <c r="DX98" s="296"/>
      <c r="DY98" s="297"/>
      <c r="DZ98" s="299"/>
      <c r="EA98" s="296"/>
      <c r="EB98" s="297"/>
      <c r="EC98" s="299"/>
      <c r="ED98" s="296"/>
      <c r="EE98" s="297"/>
      <c r="EF98" s="299"/>
      <c r="EG98" s="296"/>
      <c r="EH98" s="297"/>
      <c r="EI98" s="299"/>
      <c r="EJ98" s="337"/>
      <c r="EK98" s="338"/>
      <c r="EL98" s="299"/>
      <c r="EM98" s="296"/>
      <c r="EN98" s="297"/>
      <c r="EO98" s="299"/>
      <c r="EP98" s="296"/>
      <c r="EQ98" s="297"/>
      <c r="ER98" s="299"/>
      <c r="ES98" s="296"/>
      <c r="ET98" s="297"/>
      <c r="EU98" s="299"/>
      <c r="EV98" s="296"/>
      <c r="EW98" s="297"/>
      <c r="EX98" s="339"/>
      <c r="EZ98" s="631"/>
      <c r="FA98" s="602"/>
      <c r="FB98" s="228"/>
      <c r="FC98" s="229"/>
      <c r="FD98" s="632"/>
      <c r="FE98" s="231"/>
      <c r="FF98" s="289"/>
      <c r="FG98" s="233"/>
      <c r="FH98" s="289"/>
      <c r="FI98" s="290"/>
      <c r="FJ98" s="291"/>
      <c r="FK98" s="633"/>
      <c r="FL98" s="634"/>
      <c r="FM98" s="635"/>
      <c r="FN98" s="636"/>
      <c r="FO98" s="231"/>
      <c r="FP98" s="289"/>
      <c r="FQ98" s="233"/>
      <c r="FR98" s="289"/>
      <c r="FS98" s="290"/>
      <c r="FT98" s="291"/>
      <c r="FU98" s="633"/>
      <c r="FV98" s="634"/>
      <c r="FW98" s="635"/>
      <c r="FX98" s="636"/>
      <c r="FZ98" s="239"/>
      <c r="GA98" s="240"/>
      <c r="GD98" s="192"/>
      <c r="GE98" s="192"/>
    </row>
    <row r="99" spans="2:187" ht="18.75" customHeight="1" x14ac:dyDescent="0.15">
      <c r="B99" s="595"/>
      <c r="C99" s="194"/>
      <c r="D99" s="195"/>
      <c r="E99" s="196"/>
      <c r="F99" s="596"/>
      <c r="G99" s="597"/>
      <c r="H99" s="302"/>
      <c r="I99" s="598"/>
      <c r="J99" s="599"/>
      <c r="K99" s="600"/>
      <c r="L99" s="601"/>
      <c r="M99" s="600"/>
      <c r="N99" s="602"/>
      <c r="O99" s="598"/>
      <c r="P99" s="602"/>
      <c r="Q99" s="603"/>
      <c r="R99" s="604"/>
      <c r="S99" s="604"/>
      <c r="T99" s="605"/>
      <c r="U99" s="701"/>
      <c r="V99" s="606"/>
      <c r="W99" s="607"/>
      <c r="X99" s="607"/>
      <c r="Y99" s="608"/>
      <c r="Z99" s="315"/>
      <c r="AA99" s="228"/>
      <c r="AB99" s="609"/>
      <c r="AC99" s="610"/>
      <c r="AD99" s="602"/>
      <c r="AE99" s="611"/>
      <c r="AF99" s="599"/>
      <c r="AG99" s="599"/>
      <c r="AH99" s="602"/>
      <c r="AI99" s="611"/>
      <c r="AJ99" s="602"/>
      <c r="AK99" s="612"/>
      <c r="AL99" s="607"/>
      <c r="AM99" s="607"/>
      <c r="AN99" s="613"/>
      <c r="AO99" s="614"/>
      <c r="AP99" s="615"/>
      <c r="AQ99" s="608"/>
      <c r="AR99" s="616"/>
      <c r="AS99" s="608"/>
      <c r="AT99" s="616"/>
      <c r="AU99" s="617"/>
      <c r="AV99" s="614"/>
      <c r="AW99" s="618"/>
      <c r="AX99" s="619"/>
      <c r="AY99" s="612"/>
      <c r="AZ99" s="607"/>
      <c r="BA99" s="607"/>
      <c r="BB99" s="613"/>
      <c r="BC99" s="620"/>
      <c r="BD99" s="615"/>
      <c r="BE99" s="608"/>
      <c r="BF99" s="616"/>
      <c r="BG99" s="608"/>
      <c r="BH99" s="616"/>
      <c r="BI99" s="617"/>
      <c r="BJ99" s="620"/>
      <c r="BK99" s="618"/>
      <c r="BL99" s="619"/>
      <c r="BM99" s="598"/>
      <c r="BN99" s="621"/>
      <c r="BO99" s="602"/>
      <c r="BP99" s="598"/>
      <c r="BQ99" s="621"/>
      <c r="BR99" s="602"/>
      <c r="BS99" s="598"/>
      <c r="BT99" s="621"/>
      <c r="BU99" s="602"/>
      <c r="BV99" s="598"/>
      <c r="BW99" s="621"/>
      <c r="BX99" s="602"/>
      <c r="BY99" s="598"/>
      <c r="BZ99" s="621"/>
      <c r="CA99" s="602"/>
      <c r="CB99" s="622"/>
      <c r="CC99" s="601"/>
      <c r="CD99" s="623"/>
      <c r="CE99" s="624"/>
      <c r="CF99" s="625"/>
      <c r="CG99" s="626"/>
      <c r="CH99" s="626"/>
      <c r="CI99" s="626"/>
      <c r="CJ99" s="626"/>
      <c r="CK99" s="627"/>
      <c r="CL99" s="624"/>
      <c r="CM99" s="602"/>
      <c r="CN99" s="610"/>
      <c r="CO99" s="628"/>
      <c r="CP99" s="629"/>
      <c r="CQ99" s="630"/>
      <c r="CR99" s="629"/>
      <c r="CS99" s="630"/>
      <c r="CT99" s="629"/>
      <c r="CU99" s="630"/>
      <c r="CV99" s="629"/>
      <c r="CW99" s="337"/>
      <c r="CX99" s="338"/>
      <c r="CY99" s="299"/>
      <c r="CZ99" s="296"/>
      <c r="DA99" s="297"/>
      <c r="DB99" s="299"/>
      <c r="DC99" s="296"/>
      <c r="DD99" s="297"/>
      <c r="DE99" s="299"/>
      <c r="DF99" s="296"/>
      <c r="DG99" s="297"/>
      <c r="DH99" s="299"/>
      <c r="DI99" s="296"/>
      <c r="DJ99" s="297"/>
      <c r="DK99" s="299"/>
      <c r="DL99" s="296"/>
      <c r="DM99" s="297"/>
      <c r="DN99" s="299"/>
      <c r="DO99" s="296"/>
      <c r="DP99" s="297"/>
      <c r="DQ99" s="299"/>
      <c r="DR99" s="296"/>
      <c r="DS99" s="297"/>
      <c r="DT99" s="299"/>
      <c r="DU99" s="296"/>
      <c r="DV99" s="297"/>
      <c r="DW99" s="299"/>
      <c r="DX99" s="296"/>
      <c r="DY99" s="297"/>
      <c r="DZ99" s="299"/>
      <c r="EA99" s="296"/>
      <c r="EB99" s="297"/>
      <c r="EC99" s="299"/>
      <c r="ED99" s="296"/>
      <c r="EE99" s="297"/>
      <c r="EF99" s="299"/>
      <c r="EG99" s="296"/>
      <c r="EH99" s="297"/>
      <c r="EI99" s="299"/>
      <c r="EJ99" s="337"/>
      <c r="EK99" s="338"/>
      <c r="EL99" s="299"/>
      <c r="EM99" s="296"/>
      <c r="EN99" s="297"/>
      <c r="EO99" s="299"/>
      <c r="EP99" s="296"/>
      <c r="EQ99" s="297"/>
      <c r="ER99" s="299"/>
      <c r="ES99" s="296"/>
      <c r="ET99" s="297"/>
      <c r="EU99" s="299"/>
      <c r="EV99" s="296"/>
      <c r="EW99" s="297"/>
      <c r="EX99" s="339"/>
      <c r="EZ99" s="631"/>
      <c r="FA99" s="602"/>
      <c r="FB99" s="228"/>
      <c r="FC99" s="229"/>
      <c r="FD99" s="632"/>
      <c r="FE99" s="231"/>
      <c r="FF99" s="289"/>
      <c r="FG99" s="233"/>
      <c r="FH99" s="289"/>
      <c r="FI99" s="290"/>
      <c r="FJ99" s="291"/>
      <c r="FK99" s="633"/>
      <c r="FL99" s="634"/>
      <c r="FM99" s="635"/>
      <c r="FN99" s="636"/>
      <c r="FO99" s="231"/>
      <c r="FP99" s="289"/>
      <c r="FQ99" s="233"/>
      <c r="FR99" s="289"/>
      <c r="FS99" s="290"/>
      <c r="FT99" s="291"/>
      <c r="FU99" s="633"/>
      <c r="FV99" s="634"/>
      <c r="FW99" s="635"/>
      <c r="FX99" s="636"/>
      <c r="FZ99" s="239"/>
      <c r="GA99" s="240"/>
      <c r="GD99" s="192"/>
      <c r="GE99" s="192"/>
    </row>
    <row r="100" spans="2:187" ht="18.75" customHeight="1" x14ac:dyDescent="0.15">
      <c r="B100" s="595"/>
      <c r="C100" s="194"/>
      <c r="D100" s="195"/>
      <c r="E100" s="196"/>
      <c r="F100" s="596"/>
      <c r="G100" s="597"/>
      <c r="H100" s="302"/>
      <c r="I100" s="598"/>
      <c r="J100" s="599"/>
      <c r="K100" s="600"/>
      <c r="L100" s="601"/>
      <c r="M100" s="600"/>
      <c r="N100" s="602"/>
      <c r="O100" s="598"/>
      <c r="P100" s="602"/>
      <c r="Q100" s="603"/>
      <c r="R100" s="604"/>
      <c r="S100" s="604"/>
      <c r="T100" s="605"/>
      <c r="U100" s="701"/>
      <c r="V100" s="606"/>
      <c r="W100" s="607"/>
      <c r="X100" s="607"/>
      <c r="Y100" s="608"/>
      <c r="Z100" s="315"/>
      <c r="AA100" s="228"/>
      <c r="AB100" s="609"/>
      <c r="AC100" s="610"/>
      <c r="AD100" s="602"/>
      <c r="AE100" s="611"/>
      <c r="AF100" s="599"/>
      <c r="AG100" s="599"/>
      <c r="AH100" s="602"/>
      <c r="AI100" s="611"/>
      <c r="AJ100" s="602"/>
      <c r="AK100" s="612"/>
      <c r="AL100" s="607"/>
      <c r="AM100" s="607"/>
      <c r="AN100" s="613"/>
      <c r="AO100" s="614"/>
      <c r="AP100" s="615"/>
      <c r="AQ100" s="608"/>
      <c r="AR100" s="616"/>
      <c r="AS100" s="608"/>
      <c r="AT100" s="616"/>
      <c r="AU100" s="617"/>
      <c r="AV100" s="614"/>
      <c r="AW100" s="618"/>
      <c r="AX100" s="619"/>
      <c r="AY100" s="612"/>
      <c r="AZ100" s="607"/>
      <c r="BA100" s="607"/>
      <c r="BB100" s="613"/>
      <c r="BC100" s="620"/>
      <c r="BD100" s="615"/>
      <c r="BE100" s="608"/>
      <c r="BF100" s="616"/>
      <c r="BG100" s="608"/>
      <c r="BH100" s="616"/>
      <c r="BI100" s="617"/>
      <c r="BJ100" s="620"/>
      <c r="BK100" s="618"/>
      <c r="BL100" s="619"/>
      <c r="BM100" s="598"/>
      <c r="BN100" s="621"/>
      <c r="BO100" s="602"/>
      <c r="BP100" s="598"/>
      <c r="BQ100" s="621"/>
      <c r="BR100" s="602"/>
      <c r="BS100" s="598"/>
      <c r="BT100" s="621"/>
      <c r="BU100" s="602"/>
      <c r="BV100" s="598"/>
      <c r="BW100" s="621"/>
      <c r="BX100" s="602"/>
      <c r="BY100" s="598"/>
      <c r="BZ100" s="621"/>
      <c r="CA100" s="602"/>
      <c r="CB100" s="622"/>
      <c r="CC100" s="601"/>
      <c r="CD100" s="623"/>
      <c r="CE100" s="624"/>
      <c r="CF100" s="625"/>
      <c r="CG100" s="626"/>
      <c r="CH100" s="626"/>
      <c r="CI100" s="626"/>
      <c r="CJ100" s="626"/>
      <c r="CK100" s="627"/>
      <c r="CL100" s="624"/>
      <c r="CM100" s="602"/>
      <c r="CN100" s="610"/>
      <c r="CO100" s="628"/>
      <c r="CP100" s="629"/>
      <c r="CQ100" s="630"/>
      <c r="CR100" s="629"/>
      <c r="CS100" s="630"/>
      <c r="CT100" s="629"/>
      <c r="CU100" s="630"/>
      <c r="CV100" s="629"/>
      <c r="CW100" s="337"/>
      <c r="CX100" s="338"/>
      <c r="CY100" s="299"/>
      <c r="CZ100" s="296"/>
      <c r="DA100" s="297"/>
      <c r="DB100" s="299"/>
      <c r="DC100" s="296"/>
      <c r="DD100" s="297"/>
      <c r="DE100" s="299"/>
      <c r="DF100" s="296"/>
      <c r="DG100" s="297"/>
      <c r="DH100" s="299"/>
      <c r="DI100" s="296"/>
      <c r="DJ100" s="297"/>
      <c r="DK100" s="299"/>
      <c r="DL100" s="296"/>
      <c r="DM100" s="297"/>
      <c r="DN100" s="299"/>
      <c r="DO100" s="296"/>
      <c r="DP100" s="297"/>
      <c r="DQ100" s="299"/>
      <c r="DR100" s="296"/>
      <c r="DS100" s="297"/>
      <c r="DT100" s="299"/>
      <c r="DU100" s="296"/>
      <c r="DV100" s="297"/>
      <c r="DW100" s="299"/>
      <c r="DX100" s="296"/>
      <c r="DY100" s="297"/>
      <c r="DZ100" s="299"/>
      <c r="EA100" s="296"/>
      <c r="EB100" s="297"/>
      <c r="EC100" s="299"/>
      <c r="ED100" s="296"/>
      <c r="EE100" s="297"/>
      <c r="EF100" s="299"/>
      <c r="EG100" s="296"/>
      <c r="EH100" s="297"/>
      <c r="EI100" s="299"/>
      <c r="EJ100" s="337"/>
      <c r="EK100" s="338"/>
      <c r="EL100" s="299"/>
      <c r="EM100" s="296"/>
      <c r="EN100" s="297"/>
      <c r="EO100" s="299"/>
      <c r="EP100" s="296"/>
      <c r="EQ100" s="297"/>
      <c r="ER100" s="299"/>
      <c r="ES100" s="296"/>
      <c r="ET100" s="297"/>
      <c r="EU100" s="299"/>
      <c r="EV100" s="296"/>
      <c r="EW100" s="297"/>
      <c r="EX100" s="339"/>
      <c r="EZ100" s="631"/>
      <c r="FA100" s="602"/>
      <c r="FB100" s="228"/>
      <c r="FC100" s="229"/>
      <c r="FD100" s="632"/>
      <c r="FE100" s="231"/>
      <c r="FF100" s="289"/>
      <c r="FG100" s="233"/>
      <c r="FH100" s="289"/>
      <c r="FI100" s="290"/>
      <c r="FJ100" s="291"/>
      <c r="FK100" s="633"/>
      <c r="FL100" s="634"/>
      <c r="FM100" s="635"/>
      <c r="FN100" s="636"/>
      <c r="FO100" s="231"/>
      <c r="FP100" s="289"/>
      <c r="FQ100" s="233"/>
      <c r="FR100" s="289"/>
      <c r="FS100" s="290"/>
      <c r="FT100" s="291"/>
      <c r="FU100" s="633"/>
      <c r="FV100" s="634"/>
      <c r="FW100" s="635"/>
      <c r="FX100" s="636"/>
      <c r="FZ100" s="239"/>
      <c r="GA100" s="240"/>
      <c r="GD100" s="192"/>
      <c r="GE100" s="192"/>
    </row>
    <row r="101" spans="2:187" ht="18.75" customHeight="1" x14ac:dyDescent="0.15">
      <c r="B101" s="595"/>
      <c r="C101" s="194"/>
      <c r="D101" s="195"/>
      <c r="E101" s="196"/>
      <c r="F101" s="596"/>
      <c r="G101" s="597"/>
      <c r="H101" s="302"/>
      <c r="I101" s="598"/>
      <c r="J101" s="599"/>
      <c r="K101" s="600"/>
      <c r="L101" s="601"/>
      <c r="M101" s="600"/>
      <c r="N101" s="602"/>
      <c r="O101" s="598"/>
      <c r="P101" s="602"/>
      <c r="Q101" s="603"/>
      <c r="R101" s="604"/>
      <c r="S101" s="604"/>
      <c r="T101" s="605"/>
      <c r="U101" s="701"/>
      <c r="V101" s="606"/>
      <c r="W101" s="607"/>
      <c r="X101" s="607"/>
      <c r="Y101" s="608"/>
      <c r="Z101" s="315"/>
      <c r="AA101" s="228"/>
      <c r="AB101" s="609"/>
      <c r="AC101" s="610"/>
      <c r="AD101" s="602"/>
      <c r="AE101" s="611"/>
      <c r="AF101" s="599"/>
      <c r="AG101" s="599"/>
      <c r="AH101" s="602"/>
      <c r="AI101" s="611"/>
      <c r="AJ101" s="602"/>
      <c r="AK101" s="612"/>
      <c r="AL101" s="607"/>
      <c r="AM101" s="607"/>
      <c r="AN101" s="613"/>
      <c r="AO101" s="614"/>
      <c r="AP101" s="615"/>
      <c r="AQ101" s="608"/>
      <c r="AR101" s="616"/>
      <c r="AS101" s="608"/>
      <c r="AT101" s="616"/>
      <c r="AU101" s="617"/>
      <c r="AV101" s="614"/>
      <c r="AW101" s="618"/>
      <c r="AX101" s="619"/>
      <c r="AY101" s="612"/>
      <c r="AZ101" s="607"/>
      <c r="BA101" s="607"/>
      <c r="BB101" s="613"/>
      <c r="BC101" s="620"/>
      <c r="BD101" s="615"/>
      <c r="BE101" s="608"/>
      <c r="BF101" s="616"/>
      <c r="BG101" s="608"/>
      <c r="BH101" s="616"/>
      <c r="BI101" s="617"/>
      <c r="BJ101" s="620"/>
      <c r="BK101" s="618"/>
      <c r="BL101" s="619"/>
      <c r="BM101" s="598"/>
      <c r="BN101" s="621"/>
      <c r="BO101" s="602"/>
      <c r="BP101" s="598"/>
      <c r="BQ101" s="621"/>
      <c r="BR101" s="602"/>
      <c r="BS101" s="598"/>
      <c r="BT101" s="621"/>
      <c r="BU101" s="602"/>
      <c r="BV101" s="598"/>
      <c r="BW101" s="621"/>
      <c r="BX101" s="602"/>
      <c r="BY101" s="598"/>
      <c r="BZ101" s="621"/>
      <c r="CA101" s="602"/>
      <c r="CB101" s="622"/>
      <c r="CC101" s="601"/>
      <c r="CD101" s="623"/>
      <c r="CE101" s="624"/>
      <c r="CF101" s="625"/>
      <c r="CG101" s="626"/>
      <c r="CH101" s="626"/>
      <c r="CI101" s="626"/>
      <c r="CJ101" s="626"/>
      <c r="CK101" s="627"/>
      <c r="CL101" s="624"/>
      <c r="CM101" s="602"/>
      <c r="CN101" s="610"/>
      <c r="CO101" s="628"/>
      <c r="CP101" s="629"/>
      <c r="CQ101" s="630"/>
      <c r="CR101" s="629"/>
      <c r="CS101" s="630"/>
      <c r="CT101" s="629"/>
      <c r="CU101" s="630"/>
      <c r="CV101" s="629"/>
      <c r="CW101" s="337"/>
      <c r="CX101" s="338"/>
      <c r="CY101" s="299"/>
      <c r="CZ101" s="296"/>
      <c r="DA101" s="297"/>
      <c r="DB101" s="299"/>
      <c r="DC101" s="296"/>
      <c r="DD101" s="297"/>
      <c r="DE101" s="299"/>
      <c r="DF101" s="296"/>
      <c r="DG101" s="297"/>
      <c r="DH101" s="299"/>
      <c r="DI101" s="296"/>
      <c r="DJ101" s="297"/>
      <c r="DK101" s="299"/>
      <c r="DL101" s="296"/>
      <c r="DM101" s="297"/>
      <c r="DN101" s="299"/>
      <c r="DO101" s="296"/>
      <c r="DP101" s="297"/>
      <c r="DQ101" s="299"/>
      <c r="DR101" s="296"/>
      <c r="DS101" s="297"/>
      <c r="DT101" s="299"/>
      <c r="DU101" s="296"/>
      <c r="DV101" s="297"/>
      <c r="DW101" s="299"/>
      <c r="DX101" s="296"/>
      <c r="DY101" s="297"/>
      <c r="DZ101" s="299"/>
      <c r="EA101" s="296"/>
      <c r="EB101" s="297"/>
      <c r="EC101" s="299"/>
      <c r="ED101" s="296"/>
      <c r="EE101" s="297"/>
      <c r="EF101" s="299"/>
      <c r="EG101" s="296"/>
      <c r="EH101" s="297"/>
      <c r="EI101" s="299"/>
      <c r="EJ101" s="337"/>
      <c r="EK101" s="338"/>
      <c r="EL101" s="299"/>
      <c r="EM101" s="296"/>
      <c r="EN101" s="297"/>
      <c r="EO101" s="299"/>
      <c r="EP101" s="296"/>
      <c r="EQ101" s="297"/>
      <c r="ER101" s="299"/>
      <c r="ES101" s="296"/>
      <c r="ET101" s="297"/>
      <c r="EU101" s="299"/>
      <c r="EV101" s="296"/>
      <c r="EW101" s="297"/>
      <c r="EX101" s="339"/>
      <c r="EZ101" s="631"/>
      <c r="FA101" s="602"/>
      <c r="FB101" s="228"/>
      <c r="FC101" s="229"/>
      <c r="FD101" s="632"/>
      <c r="FE101" s="231"/>
      <c r="FF101" s="289"/>
      <c r="FG101" s="233"/>
      <c r="FH101" s="289"/>
      <c r="FI101" s="290"/>
      <c r="FJ101" s="291"/>
      <c r="FK101" s="633"/>
      <c r="FL101" s="634"/>
      <c r="FM101" s="635"/>
      <c r="FN101" s="636"/>
      <c r="FO101" s="231"/>
      <c r="FP101" s="289"/>
      <c r="FQ101" s="233"/>
      <c r="FR101" s="289"/>
      <c r="FS101" s="290"/>
      <c r="FT101" s="291"/>
      <c r="FU101" s="633"/>
      <c r="FV101" s="634"/>
      <c r="FW101" s="635"/>
      <c r="FX101" s="636"/>
      <c r="FZ101" s="239"/>
      <c r="GA101" s="240"/>
      <c r="GD101" s="192"/>
      <c r="GE101" s="192"/>
    </row>
    <row r="102" spans="2:187" ht="18.75" customHeight="1" x14ac:dyDescent="0.15">
      <c r="B102" s="595"/>
      <c r="C102" s="194"/>
      <c r="D102" s="195"/>
      <c r="E102" s="196"/>
      <c r="F102" s="596"/>
      <c r="G102" s="597"/>
      <c r="H102" s="302"/>
      <c r="I102" s="598"/>
      <c r="J102" s="599"/>
      <c r="K102" s="600"/>
      <c r="L102" s="601"/>
      <c r="M102" s="600"/>
      <c r="N102" s="602"/>
      <c r="O102" s="598"/>
      <c r="P102" s="602"/>
      <c r="Q102" s="603"/>
      <c r="R102" s="604"/>
      <c r="S102" s="604"/>
      <c r="T102" s="605"/>
      <c r="U102" s="701"/>
      <c r="V102" s="606"/>
      <c r="W102" s="607"/>
      <c r="X102" s="607"/>
      <c r="Y102" s="608"/>
      <c r="Z102" s="315"/>
      <c r="AA102" s="228"/>
      <c r="AB102" s="609"/>
      <c r="AC102" s="610"/>
      <c r="AD102" s="602"/>
      <c r="AE102" s="611"/>
      <c r="AF102" s="599"/>
      <c r="AG102" s="599"/>
      <c r="AH102" s="602"/>
      <c r="AI102" s="611"/>
      <c r="AJ102" s="602"/>
      <c r="AK102" s="612"/>
      <c r="AL102" s="607"/>
      <c r="AM102" s="607"/>
      <c r="AN102" s="613"/>
      <c r="AO102" s="614"/>
      <c r="AP102" s="615"/>
      <c r="AQ102" s="608"/>
      <c r="AR102" s="616"/>
      <c r="AS102" s="608"/>
      <c r="AT102" s="616"/>
      <c r="AU102" s="617"/>
      <c r="AV102" s="614"/>
      <c r="AW102" s="618"/>
      <c r="AX102" s="619"/>
      <c r="AY102" s="612"/>
      <c r="AZ102" s="607"/>
      <c r="BA102" s="607"/>
      <c r="BB102" s="613"/>
      <c r="BC102" s="620"/>
      <c r="BD102" s="615"/>
      <c r="BE102" s="608"/>
      <c r="BF102" s="616"/>
      <c r="BG102" s="608"/>
      <c r="BH102" s="616"/>
      <c r="BI102" s="617"/>
      <c r="BJ102" s="620"/>
      <c r="BK102" s="618"/>
      <c r="BL102" s="619"/>
      <c r="BM102" s="598"/>
      <c r="BN102" s="621"/>
      <c r="BO102" s="602"/>
      <c r="BP102" s="598"/>
      <c r="BQ102" s="621"/>
      <c r="BR102" s="602"/>
      <c r="BS102" s="598"/>
      <c r="BT102" s="621"/>
      <c r="BU102" s="602"/>
      <c r="BV102" s="598"/>
      <c r="BW102" s="621"/>
      <c r="BX102" s="602"/>
      <c r="BY102" s="598"/>
      <c r="BZ102" s="621"/>
      <c r="CA102" s="602"/>
      <c r="CB102" s="622"/>
      <c r="CC102" s="601"/>
      <c r="CD102" s="623"/>
      <c r="CE102" s="624"/>
      <c r="CF102" s="625"/>
      <c r="CG102" s="626"/>
      <c r="CH102" s="626"/>
      <c r="CI102" s="626"/>
      <c r="CJ102" s="626"/>
      <c r="CK102" s="627"/>
      <c r="CL102" s="624"/>
      <c r="CM102" s="602"/>
      <c r="CN102" s="610"/>
      <c r="CO102" s="628"/>
      <c r="CP102" s="629"/>
      <c r="CQ102" s="630"/>
      <c r="CR102" s="629"/>
      <c r="CS102" s="630"/>
      <c r="CT102" s="629"/>
      <c r="CU102" s="630"/>
      <c r="CV102" s="629"/>
      <c r="CW102" s="337"/>
      <c r="CX102" s="338"/>
      <c r="CY102" s="299"/>
      <c r="CZ102" s="296"/>
      <c r="DA102" s="297"/>
      <c r="DB102" s="299"/>
      <c r="DC102" s="296"/>
      <c r="DD102" s="297"/>
      <c r="DE102" s="299"/>
      <c r="DF102" s="296"/>
      <c r="DG102" s="297"/>
      <c r="DH102" s="299"/>
      <c r="DI102" s="296"/>
      <c r="DJ102" s="297"/>
      <c r="DK102" s="299"/>
      <c r="DL102" s="296"/>
      <c r="DM102" s="297"/>
      <c r="DN102" s="299"/>
      <c r="DO102" s="296"/>
      <c r="DP102" s="297"/>
      <c r="DQ102" s="299"/>
      <c r="DR102" s="296"/>
      <c r="DS102" s="297"/>
      <c r="DT102" s="299"/>
      <c r="DU102" s="296"/>
      <c r="DV102" s="297"/>
      <c r="DW102" s="299"/>
      <c r="DX102" s="296"/>
      <c r="DY102" s="297"/>
      <c r="DZ102" s="299"/>
      <c r="EA102" s="296"/>
      <c r="EB102" s="297"/>
      <c r="EC102" s="299"/>
      <c r="ED102" s="296"/>
      <c r="EE102" s="297"/>
      <c r="EF102" s="299"/>
      <c r="EG102" s="296"/>
      <c r="EH102" s="297"/>
      <c r="EI102" s="299"/>
      <c r="EJ102" s="337"/>
      <c r="EK102" s="338"/>
      <c r="EL102" s="299"/>
      <c r="EM102" s="296"/>
      <c r="EN102" s="297"/>
      <c r="EO102" s="299"/>
      <c r="EP102" s="296"/>
      <c r="EQ102" s="297"/>
      <c r="ER102" s="299"/>
      <c r="ES102" s="296"/>
      <c r="ET102" s="297"/>
      <c r="EU102" s="299"/>
      <c r="EV102" s="296"/>
      <c r="EW102" s="297"/>
      <c r="EX102" s="339"/>
      <c r="EZ102" s="631"/>
      <c r="FA102" s="602"/>
      <c r="FB102" s="228"/>
      <c r="FC102" s="229"/>
      <c r="FD102" s="632"/>
      <c r="FE102" s="231"/>
      <c r="FF102" s="289"/>
      <c r="FG102" s="233"/>
      <c r="FH102" s="289"/>
      <c r="FI102" s="290"/>
      <c r="FJ102" s="291"/>
      <c r="FK102" s="633"/>
      <c r="FL102" s="634"/>
      <c r="FM102" s="635"/>
      <c r="FN102" s="636"/>
      <c r="FO102" s="231"/>
      <c r="FP102" s="289"/>
      <c r="FQ102" s="233"/>
      <c r="FR102" s="289"/>
      <c r="FS102" s="290"/>
      <c r="FT102" s="291"/>
      <c r="FU102" s="633"/>
      <c r="FV102" s="634"/>
      <c r="FW102" s="635"/>
      <c r="FX102" s="636"/>
      <c r="FZ102" s="239"/>
      <c r="GA102" s="240"/>
      <c r="GD102" s="192"/>
      <c r="GE102" s="192"/>
    </row>
    <row r="103" spans="2:187" ht="18.75" customHeight="1" x14ac:dyDescent="0.15">
      <c r="B103" s="595"/>
      <c r="C103" s="194"/>
      <c r="D103" s="195"/>
      <c r="E103" s="196"/>
      <c r="F103" s="596"/>
      <c r="G103" s="597"/>
      <c r="H103" s="302"/>
      <c r="I103" s="598"/>
      <c r="J103" s="599"/>
      <c r="K103" s="600"/>
      <c r="L103" s="601"/>
      <c r="M103" s="600"/>
      <c r="N103" s="602"/>
      <c r="O103" s="598"/>
      <c r="P103" s="602"/>
      <c r="Q103" s="603"/>
      <c r="R103" s="604"/>
      <c r="S103" s="604"/>
      <c r="T103" s="605"/>
      <c r="U103" s="701"/>
      <c r="V103" s="606"/>
      <c r="W103" s="607"/>
      <c r="X103" s="607"/>
      <c r="Y103" s="608"/>
      <c r="Z103" s="315"/>
      <c r="AA103" s="228"/>
      <c r="AB103" s="609"/>
      <c r="AC103" s="610"/>
      <c r="AD103" s="602"/>
      <c r="AE103" s="611"/>
      <c r="AF103" s="599"/>
      <c r="AG103" s="599"/>
      <c r="AH103" s="602"/>
      <c r="AI103" s="611"/>
      <c r="AJ103" s="602"/>
      <c r="AK103" s="612"/>
      <c r="AL103" s="607"/>
      <c r="AM103" s="607"/>
      <c r="AN103" s="613"/>
      <c r="AO103" s="614"/>
      <c r="AP103" s="615"/>
      <c r="AQ103" s="608"/>
      <c r="AR103" s="616"/>
      <c r="AS103" s="608"/>
      <c r="AT103" s="616"/>
      <c r="AU103" s="617"/>
      <c r="AV103" s="614"/>
      <c r="AW103" s="618"/>
      <c r="AX103" s="619"/>
      <c r="AY103" s="612"/>
      <c r="AZ103" s="607"/>
      <c r="BA103" s="607"/>
      <c r="BB103" s="613"/>
      <c r="BC103" s="620"/>
      <c r="BD103" s="615"/>
      <c r="BE103" s="608"/>
      <c r="BF103" s="616"/>
      <c r="BG103" s="608"/>
      <c r="BH103" s="616"/>
      <c r="BI103" s="617"/>
      <c r="BJ103" s="620"/>
      <c r="BK103" s="618"/>
      <c r="BL103" s="619"/>
      <c r="BM103" s="598"/>
      <c r="BN103" s="621"/>
      <c r="BO103" s="602"/>
      <c r="BP103" s="598"/>
      <c r="BQ103" s="621"/>
      <c r="BR103" s="602"/>
      <c r="BS103" s="598"/>
      <c r="BT103" s="621"/>
      <c r="BU103" s="602"/>
      <c r="BV103" s="598"/>
      <c r="BW103" s="621"/>
      <c r="BX103" s="602"/>
      <c r="BY103" s="598"/>
      <c r="BZ103" s="621"/>
      <c r="CA103" s="602"/>
      <c r="CB103" s="622"/>
      <c r="CC103" s="601"/>
      <c r="CD103" s="623"/>
      <c r="CE103" s="624"/>
      <c r="CF103" s="625"/>
      <c r="CG103" s="626"/>
      <c r="CH103" s="626"/>
      <c r="CI103" s="626"/>
      <c r="CJ103" s="626"/>
      <c r="CK103" s="627"/>
      <c r="CL103" s="624"/>
      <c r="CM103" s="602"/>
      <c r="CN103" s="610"/>
      <c r="CO103" s="628"/>
      <c r="CP103" s="629"/>
      <c r="CQ103" s="630"/>
      <c r="CR103" s="629"/>
      <c r="CS103" s="630"/>
      <c r="CT103" s="629"/>
      <c r="CU103" s="630"/>
      <c r="CV103" s="629"/>
      <c r="CW103" s="337"/>
      <c r="CX103" s="338"/>
      <c r="CY103" s="299"/>
      <c r="CZ103" s="296"/>
      <c r="DA103" s="297"/>
      <c r="DB103" s="299"/>
      <c r="DC103" s="296"/>
      <c r="DD103" s="297"/>
      <c r="DE103" s="299"/>
      <c r="DF103" s="296"/>
      <c r="DG103" s="297"/>
      <c r="DH103" s="299"/>
      <c r="DI103" s="296"/>
      <c r="DJ103" s="297"/>
      <c r="DK103" s="299"/>
      <c r="DL103" s="296"/>
      <c r="DM103" s="297"/>
      <c r="DN103" s="299"/>
      <c r="DO103" s="296"/>
      <c r="DP103" s="297"/>
      <c r="DQ103" s="299"/>
      <c r="DR103" s="296"/>
      <c r="DS103" s="297"/>
      <c r="DT103" s="299"/>
      <c r="DU103" s="296"/>
      <c r="DV103" s="297"/>
      <c r="DW103" s="299"/>
      <c r="DX103" s="296"/>
      <c r="DY103" s="297"/>
      <c r="DZ103" s="299"/>
      <c r="EA103" s="296"/>
      <c r="EB103" s="297"/>
      <c r="EC103" s="299"/>
      <c r="ED103" s="296"/>
      <c r="EE103" s="297"/>
      <c r="EF103" s="299"/>
      <c r="EG103" s="296"/>
      <c r="EH103" s="297"/>
      <c r="EI103" s="299"/>
      <c r="EJ103" s="337"/>
      <c r="EK103" s="338"/>
      <c r="EL103" s="299"/>
      <c r="EM103" s="296"/>
      <c r="EN103" s="297"/>
      <c r="EO103" s="299"/>
      <c r="EP103" s="296"/>
      <c r="EQ103" s="297"/>
      <c r="ER103" s="299"/>
      <c r="ES103" s="296"/>
      <c r="ET103" s="297"/>
      <c r="EU103" s="299"/>
      <c r="EV103" s="296"/>
      <c r="EW103" s="297"/>
      <c r="EX103" s="339"/>
      <c r="EZ103" s="631"/>
      <c r="FA103" s="602"/>
      <c r="FB103" s="228"/>
      <c r="FC103" s="229"/>
      <c r="FD103" s="632"/>
      <c r="FE103" s="231"/>
      <c r="FF103" s="289"/>
      <c r="FG103" s="233"/>
      <c r="FH103" s="289"/>
      <c r="FI103" s="290"/>
      <c r="FJ103" s="291"/>
      <c r="FK103" s="633"/>
      <c r="FL103" s="634"/>
      <c r="FM103" s="635"/>
      <c r="FN103" s="636"/>
      <c r="FO103" s="231"/>
      <c r="FP103" s="289"/>
      <c r="FQ103" s="233"/>
      <c r="FR103" s="289"/>
      <c r="FS103" s="290"/>
      <c r="FT103" s="291"/>
      <c r="FU103" s="633"/>
      <c r="FV103" s="634"/>
      <c r="FW103" s="635"/>
      <c r="FX103" s="636"/>
      <c r="FZ103" s="239"/>
      <c r="GA103" s="240"/>
      <c r="GD103" s="192"/>
      <c r="GE103" s="192"/>
    </row>
    <row r="104" spans="2:187" ht="18.75" customHeight="1" x14ac:dyDescent="0.15">
      <c r="B104" s="595"/>
      <c r="C104" s="194"/>
      <c r="D104" s="195"/>
      <c r="E104" s="196"/>
      <c r="F104" s="596"/>
      <c r="G104" s="597"/>
      <c r="H104" s="302"/>
      <c r="I104" s="598"/>
      <c r="J104" s="599"/>
      <c r="K104" s="600"/>
      <c r="L104" s="601"/>
      <c r="M104" s="600"/>
      <c r="N104" s="602"/>
      <c r="O104" s="598"/>
      <c r="P104" s="602"/>
      <c r="Q104" s="603"/>
      <c r="R104" s="604"/>
      <c r="S104" s="604"/>
      <c r="T104" s="605"/>
      <c r="U104" s="701"/>
      <c r="V104" s="606"/>
      <c r="W104" s="607"/>
      <c r="X104" s="607"/>
      <c r="Y104" s="608"/>
      <c r="Z104" s="315"/>
      <c r="AA104" s="228"/>
      <c r="AB104" s="609"/>
      <c r="AC104" s="610"/>
      <c r="AD104" s="602"/>
      <c r="AE104" s="611"/>
      <c r="AF104" s="599"/>
      <c r="AG104" s="599"/>
      <c r="AH104" s="602"/>
      <c r="AI104" s="611"/>
      <c r="AJ104" s="602"/>
      <c r="AK104" s="612"/>
      <c r="AL104" s="607"/>
      <c r="AM104" s="607"/>
      <c r="AN104" s="613"/>
      <c r="AO104" s="614"/>
      <c r="AP104" s="615"/>
      <c r="AQ104" s="608"/>
      <c r="AR104" s="616"/>
      <c r="AS104" s="608"/>
      <c r="AT104" s="616"/>
      <c r="AU104" s="617"/>
      <c r="AV104" s="614"/>
      <c r="AW104" s="618"/>
      <c r="AX104" s="619"/>
      <c r="AY104" s="612"/>
      <c r="AZ104" s="607"/>
      <c r="BA104" s="607"/>
      <c r="BB104" s="613"/>
      <c r="BC104" s="620"/>
      <c r="BD104" s="615"/>
      <c r="BE104" s="608"/>
      <c r="BF104" s="616"/>
      <c r="BG104" s="608"/>
      <c r="BH104" s="616"/>
      <c r="BI104" s="617"/>
      <c r="BJ104" s="620"/>
      <c r="BK104" s="618"/>
      <c r="BL104" s="619"/>
      <c r="BM104" s="598"/>
      <c r="BN104" s="621"/>
      <c r="BO104" s="602"/>
      <c r="BP104" s="598"/>
      <c r="BQ104" s="621"/>
      <c r="BR104" s="602"/>
      <c r="BS104" s="598"/>
      <c r="BT104" s="621"/>
      <c r="BU104" s="602"/>
      <c r="BV104" s="598"/>
      <c r="BW104" s="621"/>
      <c r="BX104" s="602"/>
      <c r="BY104" s="598"/>
      <c r="BZ104" s="621"/>
      <c r="CA104" s="602"/>
      <c r="CB104" s="622"/>
      <c r="CC104" s="601"/>
      <c r="CD104" s="623"/>
      <c r="CE104" s="624"/>
      <c r="CF104" s="625"/>
      <c r="CG104" s="626"/>
      <c r="CH104" s="626"/>
      <c r="CI104" s="626"/>
      <c r="CJ104" s="626"/>
      <c r="CK104" s="627"/>
      <c r="CL104" s="624"/>
      <c r="CM104" s="602"/>
      <c r="CN104" s="610"/>
      <c r="CO104" s="628"/>
      <c r="CP104" s="629"/>
      <c r="CQ104" s="630"/>
      <c r="CR104" s="629"/>
      <c r="CS104" s="630"/>
      <c r="CT104" s="629"/>
      <c r="CU104" s="630"/>
      <c r="CV104" s="629"/>
      <c r="CW104" s="337"/>
      <c r="CX104" s="338"/>
      <c r="CY104" s="299"/>
      <c r="CZ104" s="296"/>
      <c r="DA104" s="297"/>
      <c r="DB104" s="299"/>
      <c r="DC104" s="296"/>
      <c r="DD104" s="297"/>
      <c r="DE104" s="299"/>
      <c r="DF104" s="296"/>
      <c r="DG104" s="297"/>
      <c r="DH104" s="299"/>
      <c r="DI104" s="296"/>
      <c r="DJ104" s="297"/>
      <c r="DK104" s="299"/>
      <c r="DL104" s="296"/>
      <c r="DM104" s="297"/>
      <c r="DN104" s="299"/>
      <c r="DO104" s="296"/>
      <c r="DP104" s="297"/>
      <c r="DQ104" s="299"/>
      <c r="DR104" s="296"/>
      <c r="DS104" s="297"/>
      <c r="DT104" s="299"/>
      <c r="DU104" s="296"/>
      <c r="DV104" s="297"/>
      <c r="DW104" s="299"/>
      <c r="DX104" s="296"/>
      <c r="DY104" s="297"/>
      <c r="DZ104" s="299"/>
      <c r="EA104" s="296"/>
      <c r="EB104" s="297"/>
      <c r="EC104" s="299"/>
      <c r="ED104" s="296"/>
      <c r="EE104" s="297"/>
      <c r="EF104" s="299"/>
      <c r="EG104" s="296"/>
      <c r="EH104" s="297"/>
      <c r="EI104" s="299"/>
      <c r="EJ104" s="337"/>
      <c r="EK104" s="338"/>
      <c r="EL104" s="299"/>
      <c r="EM104" s="296"/>
      <c r="EN104" s="297"/>
      <c r="EO104" s="299"/>
      <c r="EP104" s="296"/>
      <c r="EQ104" s="297"/>
      <c r="ER104" s="299"/>
      <c r="ES104" s="296"/>
      <c r="ET104" s="297"/>
      <c r="EU104" s="299"/>
      <c r="EV104" s="296"/>
      <c r="EW104" s="297"/>
      <c r="EX104" s="339"/>
      <c r="EZ104" s="631"/>
      <c r="FA104" s="602"/>
      <c r="FB104" s="228"/>
      <c r="FC104" s="229"/>
      <c r="FD104" s="632"/>
      <c r="FE104" s="231"/>
      <c r="FF104" s="289"/>
      <c r="FG104" s="233"/>
      <c r="FH104" s="289"/>
      <c r="FI104" s="290"/>
      <c r="FJ104" s="291"/>
      <c r="FK104" s="633"/>
      <c r="FL104" s="634"/>
      <c r="FM104" s="635"/>
      <c r="FN104" s="636"/>
      <c r="FO104" s="231"/>
      <c r="FP104" s="289"/>
      <c r="FQ104" s="233"/>
      <c r="FR104" s="289"/>
      <c r="FS104" s="290"/>
      <c r="FT104" s="291"/>
      <c r="FU104" s="633"/>
      <c r="FV104" s="634"/>
      <c r="FW104" s="635"/>
      <c r="FX104" s="636"/>
      <c r="FZ104" s="239"/>
      <c r="GA104" s="240"/>
      <c r="GD104" s="192"/>
      <c r="GE104" s="192"/>
    </row>
    <row r="105" spans="2:187" ht="18.75" customHeight="1" x14ac:dyDescent="0.15">
      <c r="B105" s="595"/>
      <c r="C105" s="194"/>
      <c r="D105" s="195"/>
      <c r="E105" s="196"/>
      <c r="F105" s="596"/>
      <c r="G105" s="597"/>
      <c r="H105" s="302"/>
      <c r="I105" s="598"/>
      <c r="J105" s="599"/>
      <c r="K105" s="600"/>
      <c r="L105" s="601"/>
      <c r="M105" s="600"/>
      <c r="N105" s="602"/>
      <c r="O105" s="598"/>
      <c r="P105" s="602"/>
      <c r="Q105" s="603"/>
      <c r="R105" s="604"/>
      <c r="S105" s="604"/>
      <c r="T105" s="605"/>
      <c r="U105" s="701"/>
      <c r="V105" s="606"/>
      <c r="W105" s="607"/>
      <c r="X105" s="607"/>
      <c r="Y105" s="608"/>
      <c r="Z105" s="315"/>
      <c r="AA105" s="228"/>
      <c r="AB105" s="609"/>
      <c r="AC105" s="610"/>
      <c r="AD105" s="602"/>
      <c r="AE105" s="611"/>
      <c r="AF105" s="599"/>
      <c r="AG105" s="599"/>
      <c r="AH105" s="602"/>
      <c r="AI105" s="611"/>
      <c r="AJ105" s="602"/>
      <c r="AK105" s="612"/>
      <c r="AL105" s="607"/>
      <c r="AM105" s="607"/>
      <c r="AN105" s="613"/>
      <c r="AO105" s="614"/>
      <c r="AP105" s="615"/>
      <c r="AQ105" s="608"/>
      <c r="AR105" s="616"/>
      <c r="AS105" s="608"/>
      <c r="AT105" s="616"/>
      <c r="AU105" s="617"/>
      <c r="AV105" s="614"/>
      <c r="AW105" s="618"/>
      <c r="AX105" s="619"/>
      <c r="AY105" s="612"/>
      <c r="AZ105" s="607"/>
      <c r="BA105" s="607"/>
      <c r="BB105" s="613"/>
      <c r="BC105" s="620"/>
      <c r="BD105" s="615"/>
      <c r="BE105" s="608"/>
      <c r="BF105" s="616"/>
      <c r="BG105" s="608"/>
      <c r="BH105" s="616"/>
      <c r="BI105" s="617"/>
      <c r="BJ105" s="620"/>
      <c r="BK105" s="618"/>
      <c r="BL105" s="619"/>
      <c r="BM105" s="598"/>
      <c r="BN105" s="621"/>
      <c r="BO105" s="602"/>
      <c r="BP105" s="598"/>
      <c r="BQ105" s="621"/>
      <c r="BR105" s="602"/>
      <c r="BS105" s="598"/>
      <c r="BT105" s="621"/>
      <c r="BU105" s="602"/>
      <c r="BV105" s="598"/>
      <c r="BW105" s="621"/>
      <c r="BX105" s="602"/>
      <c r="BY105" s="598"/>
      <c r="BZ105" s="621"/>
      <c r="CA105" s="602"/>
      <c r="CB105" s="622"/>
      <c r="CC105" s="601"/>
      <c r="CD105" s="623"/>
      <c r="CE105" s="624"/>
      <c r="CF105" s="625"/>
      <c r="CG105" s="626"/>
      <c r="CH105" s="626"/>
      <c r="CI105" s="626"/>
      <c r="CJ105" s="626"/>
      <c r="CK105" s="627"/>
      <c r="CL105" s="624"/>
      <c r="CM105" s="602"/>
      <c r="CN105" s="610"/>
      <c r="CO105" s="628"/>
      <c r="CP105" s="629"/>
      <c r="CQ105" s="630"/>
      <c r="CR105" s="629"/>
      <c r="CS105" s="630"/>
      <c r="CT105" s="629"/>
      <c r="CU105" s="630"/>
      <c r="CV105" s="629"/>
      <c r="CW105" s="337"/>
      <c r="CX105" s="338"/>
      <c r="CY105" s="299"/>
      <c r="CZ105" s="296"/>
      <c r="DA105" s="297"/>
      <c r="DB105" s="299"/>
      <c r="DC105" s="296"/>
      <c r="DD105" s="297"/>
      <c r="DE105" s="299"/>
      <c r="DF105" s="296"/>
      <c r="DG105" s="297"/>
      <c r="DH105" s="299"/>
      <c r="DI105" s="296"/>
      <c r="DJ105" s="297"/>
      <c r="DK105" s="299"/>
      <c r="DL105" s="296"/>
      <c r="DM105" s="297"/>
      <c r="DN105" s="299"/>
      <c r="DO105" s="296"/>
      <c r="DP105" s="297"/>
      <c r="DQ105" s="299"/>
      <c r="DR105" s="296"/>
      <c r="DS105" s="297"/>
      <c r="DT105" s="299"/>
      <c r="DU105" s="296"/>
      <c r="DV105" s="297"/>
      <c r="DW105" s="299"/>
      <c r="DX105" s="296"/>
      <c r="DY105" s="297"/>
      <c r="DZ105" s="299"/>
      <c r="EA105" s="296"/>
      <c r="EB105" s="297"/>
      <c r="EC105" s="299"/>
      <c r="ED105" s="296"/>
      <c r="EE105" s="297"/>
      <c r="EF105" s="299"/>
      <c r="EG105" s="296"/>
      <c r="EH105" s="297"/>
      <c r="EI105" s="299"/>
      <c r="EJ105" s="337"/>
      <c r="EK105" s="338"/>
      <c r="EL105" s="299"/>
      <c r="EM105" s="296"/>
      <c r="EN105" s="297"/>
      <c r="EO105" s="299"/>
      <c r="EP105" s="296"/>
      <c r="EQ105" s="297"/>
      <c r="ER105" s="299"/>
      <c r="ES105" s="296"/>
      <c r="ET105" s="297"/>
      <c r="EU105" s="299"/>
      <c r="EV105" s="296"/>
      <c r="EW105" s="297"/>
      <c r="EX105" s="339"/>
      <c r="EZ105" s="631"/>
      <c r="FA105" s="602"/>
      <c r="FB105" s="228"/>
      <c r="FC105" s="229"/>
      <c r="FD105" s="632"/>
      <c r="FE105" s="231"/>
      <c r="FF105" s="289"/>
      <c r="FG105" s="233"/>
      <c r="FH105" s="289"/>
      <c r="FI105" s="290"/>
      <c r="FJ105" s="291"/>
      <c r="FK105" s="633"/>
      <c r="FL105" s="634"/>
      <c r="FM105" s="635"/>
      <c r="FN105" s="636"/>
      <c r="FO105" s="231"/>
      <c r="FP105" s="289"/>
      <c r="FQ105" s="233"/>
      <c r="FR105" s="289"/>
      <c r="FS105" s="290"/>
      <c r="FT105" s="291"/>
      <c r="FU105" s="633"/>
      <c r="FV105" s="634"/>
      <c r="FW105" s="635"/>
      <c r="FX105" s="636"/>
      <c r="FZ105" s="239"/>
      <c r="GA105" s="240"/>
      <c r="GD105" s="192"/>
      <c r="GE105" s="192"/>
    </row>
    <row r="106" spans="2:187" ht="18.75" customHeight="1" x14ac:dyDescent="0.15">
      <c r="B106" s="595"/>
      <c r="C106" s="194"/>
      <c r="D106" s="195"/>
      <c r="E106" s="196"/>
      <c r="F106" s="596"/>
      <c r="G106" s="597"/>
      <c r="H106" s="302"/>
      <c r="I106" s="598"/>
      <c r="J106" s="599"/>
      <c r="K106" s="600"/>
      <c r="L106" s="601"/>
      <c r="M106" s="600"/>
      <c r="N106" s="602"/>
      <c r="O106" s="598"/>
      <c r="P106" s="602"/>
      <c r="Q106" s="603"/>
      <c r="R106" s="604"/>
      <c r="S106" s="604"/>
      <c r="T106" s="605"/>
      <c r="U106" s="701"/>
      <c r="V106" s="606"/>
      <c r="W106" s="607"/>
      <c r="X106" s="607"/>
      <c r="Y106" s="608"/>
      <c r="Z106" s="315"/>
      <c r="AA106" s="228"/>
      <c r="AB106" s="609"/>
      <c r="AC106" s="610"/>
      <c r="AD106" s="602"/>
      <c r="AE106" s="611"/>
      <c r="AF106" s="599"/>
      <c r="AG106" s="599"/>
      <c r="AH106" s="602"/>
      <c r="AI106" s="611"/>
      <c r="AJ106" s="602"/>
      <c r="AK106" s="612"/>
      <c r="AL106" s="607"/>
      <c r="AM106" s="607"/>
      <c r="AN106" s="613"/>
      <c r="AO106" s="614"/>
      <c r="AP106" s="615"/>
      <c r="AQ106" s="608"/>
      <c r="AR106" s="616"/>
      <c r="AS106" s="608"/>
      <c r="AT106" s="616"/>
      <c r="AU106" s="617"/>
      <c r="AV106" s="614"/>
      <c r="AW106" s="618"/>
      <c r="AX106" s="619"/>
      <c r="AY106" s="612"/>
      <c r="AZ106" s="607"/>
      <c r="BA106" s="607"/>
      <c r="BB106" s="613"/>
      <c r="BC106" s="620"/>
      <c r="BD106" s="615"/>
      <c r="BE106" s="608"/>
      <c r="BF106" s="616"/>
      <c r="BG106" s="608"/>
      <c r="BH106" s="616"/>
      <c r="BI106" s="617"/>
      <c r="BJ106" s="620"/>
      <c r="BK106" s="618"/>
      <c r="BL106" s="619"/>
      <c r="BM106" s="598"/>
      <c r="BN106" s="621"/>
      <c r="BO106" s="602"/>
      <c r="BP106" s="598"/>
      <c r="BQ106" s="621"/>
      <c r="BR106" s="602"/>
      <c r="BS106" s="598"/>
      <c r="BT106" s="621"/>
      <c r="BU106" s="602"/>
      <c r="BV106" s="598"/>
      <c r="BW106" s="621"/>
      <c r="BX106" s="602"/>
      <c r="BY106" s="598"/>
      <c r="BZ106" s="621"/>
      <c r="CA106" s="602"/>
      <c r="CB106" s="622"/>
      <c r="CC106" s="601"/>
      <c r="CD106" s="623"/>
      <c r="CE106" s="624"/>
      <c r="CF106" s="625"/>
      <c r="CG106" s="626"/>
      <c r="CH106" s="626"/>
      <c r="CI106" s="626"/>
      <c r="CJ106" s="626"/>
      <c r="CK106" s="627"/>
      <c r="CL106" s="624"/>
      <c r="CM106" s="602"/>
      <c r="CN106" s="610"/>
      <c r="CO106" s="628"/>
      <c r="CP106" s="629"/>
      <c r="CQ106" s="630"/>
      <c r="CR106" s="629"/>
      <c r="CS106" s="630"/>
      <c r="CT106" s="629"/>
      <c r="CU106" s="630"/>
      <c r="CV106" s="629"/>
      <c r="CW106" s="337"/>
      <c r="CX106" s="338"/>
      <c r="CY106" s="299"/>
      <c r="CZ106" s="296"/>
      <c r="DA106" s="297"/>
      <c r="DB106" s="299"/>
      <c r="DC106" s="296"/>
      <c r="DD106" s="297"/>
      <c r="DE106" s="299"/>
      <c r="DF106" s="296"/>
      <c r="DG106" s="297"/>
      <c r="DH106" s="299"/>
      <c r="DI106" s="296"/>
      <c r="DJ106" s="297"/>
      <c r="DK106" s="299"/>
      <c r="DL106" s="296"/>
      <c r="DM106" s="297"/>
      <c r="DN106" s="299"/>
      <c r="DO106" s="296"/>
      <c r="DP106" s="297"/>
      <c r="DQ106" s="299"/>
      <c r="DR106" s="296"/>
      <c r="DS106" s="297"/>
      <c r="DT106" s="299"/>
      <c r="DU106" s="296"/>
      <c r="DV106" s="297"/>
      <c r="DW106" s="299"/>
      <c r="DX106" s="296"/>
      <c r="DY106" s="297"/>
      <c r="DZ106" s="299"/>
      <c r="EA106" s="296"/>
      <c r="EB106" s="297"/>
      <c r="EC106" s="299"/>
      <c r="ED106" s="296"/>
      <c r="EE106" s="297"/>
      <c r="EF106" s="299"/>
      <c r="EG106" s="296"/>
      <c r="EH106" s="297"/>
      <c r="EI106" s="299"/>
      <c r="EJ106" s="337"/>
      <c r="EK106" s="338"/>
      <c r="EL106" s="299"/>
      <c r="EM106" s="296"/>
      <c r="EN106" s="297"/>
      <c r="EO106" s="299"/>
      <c r="EP106" s="296"/>
      <c r="EQ106" s="297"/>
      <c r="ER106" s="299"/>
      <c r="ES106" s="296"/>
      <c r="ET106" s="297"/>
      <c r="EU106" s="299"/>
      <c r="EV106" s="296"/>
      <c r="EW106" s="297"/>
      <c r="EX106" s="339"/>
      <c r="EZ106" s="631"/>
      <c r="FA106" s="602"/>
      <c r="FB106" s="228"/>
      <c r="FC106" s="229"/>
      <c r="FD106" s="632"/>
      <c r="FE106" s="231"/>
      <c r="FF106" s="289"/>
      <c r="FG106" s="233"/>
      <c r="FH106" s="289"/>
      <c r="FI106" s="290"/>
      <c r="FJ106" s="291"/>
      <c r="FK106" s="633"/>
      <c r="FL106" s="634"/>
      <c r="FM106" s="635"/>
      <c r="FN106" s="636"/>
      <c r="FO106" s="231"/>
      <c r="FP106" s="289"/>
      <c r="FQ106" s="233"/>
      <c r="FR106" s="289"/>
      <c r="FS106" s="290"/>
      <c r="FT106" s="291"/>
      <c r="FU106" s="633"/>
      <c r="FV106" s="634"/>
      <c r="FW106" s="635"/>
      <c r="FX106" s="636"/>
      <c r="FZ106" s="239"/>
      <c r="GA106" s="240"/>
      <c r="GD106" s="192"/>
      <c r="GE106" s="192"/>
    </row>
    <row r="107" spans="2:187" ht="18.75" customHeight="1" x14ac:dyDescent="0.15">
      <c r="B107" s="595"/>
      <c r="C107" s="194"/>
      <c r="D107" s="195"/>
      <c r="E107" s="196"/>
      <c r="F107" s="596"/>
      <c r="G107" s="597"/>
      <c r="H107" s="302"/>
      <c r="I107" s="598"/>
      <c r="J107" s="599"/>
      <c r="K107" s="600"/>
      <c r="L107" s="601"/>
      <c r="M107" s="600"/>
      <c r="N107" s="602"/>
      <c r="O107" s="598"/>
      <c r="P107" s="602"/>
      <c r="Q107" s="603"/>
      <c r="R107" s="604"/>
      <c r="S107" s="604"/>
      <c r="T107" s="605"/>
      <c r="U107" s="701"/>
      <c r="V107" s="606"/>
      <c r="W107" s="607"/>
      <c r="X107" s="607"/>
      <c r="Y107" s="608"/>
      <c r="Z107" s="315"/>
      <c r="AA107" s="228"/>
      <c r="AB107" s="609"/>
      <c r="AC107" s="610"/>
      <c r="AD107" s="602"/>
      <c r="AE107" s="611"/>
      <c r="AF107" s="599"/>
      <c r="AG107" s="599"/>
      <c r="AH107" s="602"/>
      <c r="AI107" s="611"/>
      <c r="AJ107" s="602"/>
      <c r="AK107" s="612"/>
      <c r="AL107" s="607"/>
      <c r="AM107" s="607"/>
      <c r="AN107" s="613"/>
      <c r="AO107" s="614"/>
      <c r="AP107" s="615"/>
      <c r="AQ107" s="608"/>
      <c r="AR107" s="616"/>
      <c r="AS107" s="608"/>
      <c r="AT107" s="616"/>
      <c r="AU107" s="617"/>
      <c r="AV107" s="614"/>
      <c r="AW107" s="618"/>
      <c r="AX107" s="619"/>
      <c r="AY107" s="612"/>
      <c r="AZ107" s="607"/>
      <c r="BA107" s="607"/>
      <c r="BB107" s="613"/>
      <c r="BC107" s="620"/>
      <c r="BD107" s="615"/>
      <c r="BE107" s="608"/>
      <c r="BF107" s="616"/>
      <c r="BG107" s="608"/>
      <c r="BH107" s="616"/>
      <c r="BI107" s="617"/>
      <c r="BJ107" s="620"/>
      <c r="BK107" s="618"/>
      <c r="BL107" s="619"/>
      <c r="BM107" s="598"/>
      <c r="BN107" s="621"/>
      <c r="BO107" s="602"/>
      <c r="BP107" s="598"/>
      <c r="BQ107" s="621"/>
      <c r="BR107" s="602"/>
      <c r="BS107" s="598"/>
      <c r="BT107" s="621"/>
      <c r="BU107" s="602"/>
      <c r="BV107" s="598"/>
      <c r="BW107" s="621"/>
      <c r="BX107" s="602"/>
      <c r="BY107" s="598"/>
      <c r="BZ107" s="621"/>
      <c r="CA107" s="602"/>
      <c r="CB107" s="622"/>
      <c r="CC107" s="601"/>
      <c r="CD107" s="623"/>
      <c r="CE107" s="624"/>
      <c r="CF107" s="625"/>
      <c r="CG107" s="626"/>
      <c r="CH107" s="626"/>
      <c r="CI107" s="626"/>
      <c r="CJ107" s="626"/>
      <c r="CK107" s="627"/>
      <c r="CL107" s="624"/>
      <c r="CM107" s="602"/>
      <c r="CN107" s="610"/>
      <c r="CO107" s="628"/>
      <c r="CP107" s="629"/>
      <c r="CQ107" s="630"/>
      <c r="CR107" s="629"/>
      <c r="CS107" s="630"/>
      <c r="CT107" s="629"/>
      <c r="CU107" s="630"/>
      <c r="CV107" s="629"/>
      <c r="CW107" s="337"/>
      <c r="CX107" s="338"/>
      <c r="CY107" s="299"/>
      <c r="CZ107" s="296"/>
      <c r="DA107" s="297"/>
      <c r="DB107" s="299"/>
      <c r="DC107" s="296"/>
      <c r="DD107" s="297"/>
      <c r="DE107" s="299"/>
      <c r="DF107" s="296"/>
      <c r="DG107" s="297"/>
      <c r="DH107" s="299"/>
      <c r="DI107" s="296"/>
      <c r="DJ107" s="297"/>
      <c r="DK107" s="299"/>
      <c r="DL107" s="296"/>
      <c r="DM107" s="297"/>
      <c r="DN107" s="299"/>
      <c r="DO107" s="296"/>
      <c r="DP107" s="297"/>
      <c r="DQ107" s="299"/>
      <c r="DR107" s="296"/>
      <c r="DS107" s="297"/>
      <c r="DT107" s="299"/>
      <c r="DU107" s="296"/>
      <c r="DV107" s="297"/>
      <c r="DW107" s="299"/>
      <c r="DX107" s="296"/>
      <c r="DY107" s="297"/>
      <c r="DZ107" s="299"/>
      <c r="EA107" s="296"/>
      <c r="EB107" s="297"/>
      <c r="EC107" s="299"/>
      <c r="ED107" s="296"/>
      <c r="EE107" s="297"/>
      <c r="EF107" s="299"/>
      <c r="EG107" s="296"/>
      <c r="EH107" s="297"/>
      <c r="EI107" s="299"/>
      <c r="EJ107" s="337"/>
      <c r="EK107" s="338"/>
      <c r="EL107" s="299"/>
      <c r="EM107" s="296"/>
      <c r="EN107" s="297"/>
      <c r="EO107" s="299"/>
      <c r="EP107" s="296"/>
      <c r="EQ107" s="297"/>
      <c r="ER107" s="299"/>
      <c r="ES107" s="296"/>
      <c r="ET107" s="297"/>
      <c r="EU107" s="299"/>
      <c r="EV107" s="296"/>
      <c r="EW107" s="297"/>
      <c r="EX107" s="339"/>
      <c r="EZ107" s="631"/>
      <c r="FA107" s="602"/>
      <c r="FB107" s="228"/>
      <c r="FC107" s="229"/>
      <c r="FD107" s="632"/>
      <c r="FE107" s="231"/>
      <c r="FF107" s="289"/>
      <c r="FG107" s="233"/>
      <c r="FH107" s="289"/>
      <c r="FI107" s="290"/>
      <c r="FJ107" s="291"/>
      <c r="FK107" s="633"/>
      <c r="FL107" s="634"/>
      <c r="FM107" s="635"/>
      <c r="FN107" s="636"/>
      <c r="FO107" s="231"/>
      <c r="FP107" s="289"/>
      <c r="FQ107" s="233"/>
      <c r="FR107" s="289"/>
      <c r="FS107" s="290"/>
      <c r="FT107" s="291"/>
      <c r="FU107" s="633"/>
      <c r="FV107" s="634"/>
      <c r="FW107" s="635"/>
      <c r="FX107" s="636"/>
      <c r="FZ107" s="239"/>
      <c r="GA107" s="240"/>
      <c r="GD107" s="192"/>
      <c r="GE107" s="192"/>
    </row>
    <row r="108" spans="2:187" ht="18.75" customHeight="1" x14ac:dyDescent="0.15">
      <c r="B108" s="595"/>
      <c r="C108" s="194"/>
      <c r="D108" s="195"/>
      <c r="E108" s="196"/>
      <c r="F108" s="596"/>
      <c r="G108" s="597"/>
      <c r="H108" s="302"/>
      <c r="I108" s="598"/>
      <c r="J108" s="599"/>
      <c r="K108" s="600"/>
      <c r="L108" s="601"/>
      <c r="M108" s="600"/>
      <c r="N108" s="602"/>
      <c r="O108" s="598"/>
      <c r="P108" s="602"/>
      <c r="Q108" s="603"/>
      <c r="R108" s="604"/>
      <c r="S108" s="604"/>
      <c r="T108" s="605"/>
      <c r="U108" s="701"/>
      <c r="V108" s="606"/>
      <c r="W108" s="607"/>
      <c r="X108" s="607"/>
      <c r="Y108" s="608"/>
      <c r="Z108" s="315"/>
      <c r="AA108" s="228"/>
      <c r="AB108" s="609"/>
      <c r="AC108" s="610"/>
      <c r="AD108" s="602"/>
      <c r="AE108" s="611"/>
      <c r="AF108" s="599"/>
      <c r="AG108" s="599"/>
      <c r="AH108" s="602"/>
      <c r="AI108" s="611"/>
      <c r="AJ108" s="602"/>
      <c r="AK108" s="612"/>
      <c r="AL108" s="607"/>
      <c r="AM108" s="607"/>
      <c r="AN108" s="613"/>
      <c r="AO108" s="614"/>
      <c r="AP108" s="615"/>
      <c r="AQ108" s="608"/>
      <c r="AR108" s="616"/>
      <c r="AS108" s="608"/>
      <c r="AT108" s="616"/>
      <c r="AU108" s="617"/>
      <c r="AV108" s="614"/>
      <c r="AW108" s="618"/>
      <c r="AX108" s="619"/>
      <c r="AY108" s="612"/>
      <c r="AZ108" s="607"/>
      <c r="BA108" s="607"/>
      <c r="BB108" s="613"/>
      <c r="BC108" s="620"/>
      <c r="BD108" s="615"/>
      <c r="BE108" s="608"/>
      <c r="BF108" s="616"/>
      <c r="BG108" s="608"/>
      <c r="BH108" s="616"/>
      <c r="BI108" s="617"/>
      <c r="BJ108" s="620"/>
      <c r="BK108" s="618"/>
      <c r="BL108" s="619"/>
      <c r="BM108" s="598"/>
      <c r="BN108" s="621"/>
      <c r="BO108" s="602"/>
      <c r="BP108" s="598"/>
      <c r="BQ108" s="621"/>
      <c r="BR108" s="602"/>
      <c r="BS108" s="598"/>
      <c r="BT108" s="621"/>
      <c r="BU108" s="602"/>
      <c r="BV108" s="598"/>
      <c r="BW108" s="621"/>
      <c r="BX108" s="602"/>
      <c r="BY108" s="598"/>
      <c r="BZ108" s="621"/>
      <c r="CA108" s="602"/>
      <c r="CB108" s="622"/>
      <c r="CC108" s="601"/>
      <c r="CD108" s="623"/>
      <c r="CE108" s="624"/>
      <c r="CF108" s="625"/>
      <c r="CG108" s="626"/>
      <c r="CH108" s="626"/>
      <c r="CI108" s="626"/>
      <c r="CJ108" s="626"/>
      <c r="CK108" s="627"/>
      <c r="CL108" s="624"/>
      <c r="CM108" s="602"/>
      <c r="CN108" s="610"/>
      <c r="CO108" s="628"/>
      <c r="CP108" s="629"/>
      <c r="CQ108" s="630"/>
      <c r="CR108" s="629"/>
      <c r="CS108" s="630"/>
      <c r="CT108" s="629"/>
      <c r="CU108" s="630"/>
      <c r="CV108" s="629"/>
      <c r="CW108" s="337"/>
      <c r="CX108" s="338"/>
      <c r="CY108" s="299"/>
      <c r="CZ108" s="296"/>
      <c r="DA108" s="297"/>
      <c r="DB108" s="299"/>
      <c r="DC108" s="296"/>
      <c r="DD108" s="297"/>
      <c r="DE108" s="299"/>
      <c r="DF108" s="296"/>
      <c r="DG108" s="297"/>
      <c r="DH108" s="299"/>
      <c r="DI108" s="296"/>
      <c r="DJ108" s="297"/>
      <c r="DK108" s="299"/>
      <c r="DL108" s="296"/>
      <c r="DM108" s="297"/>
      <c r="DN108" s="299"/>
      <c r="DO108" s="296"/>
      <c r="DP108" s="297"/>
      <c r="DQ108" s="299"/>
      <c r="DR108" s="296"/>
      <c r="DS108" s="297"/>
      <c r="DT108" s="299"/>
      <c r="DU108" s="296"/>
      <c r="DV108" s="297"/>
      <c r="DW108" s="299"/>
      <c r="DX108" s="296"/>
      <c r="DY108" s="297"/>
      <c r="DZ108" s="299"/>
      <c r="EA108" s="296"/>
      <c r="EB108" s="297"/>
      <c r="EC108" s="299"/>
      <c r="ED108" s="296"/>
      <c r="EE108" s="297"/>
      <c r="EF108" s="299"/>
      <c r="EG108" s="296"/>
      <c r="EH108" s="297"/>
      <c r="EI108" s="299"/>
      <c r="EJ108" s="337"/>
      <c r="EK108" s="338"/>
      <c r="EL108" s="299"/>
      <c r="EM108" s="296"/>
      <c r="EN108" s="297"/>
      <c r="EO108" s="299"/>
      <c r="EP108" s="296"/>
      <c r="EQ108" s="297"/>
      <c r="ER108" s="299"/>
      <c r="ES108" s="296"/>
      <c r="ET108" s="297"/>
      <c r="EU108" s="299"/>
      <c r="EV108" s="296"/>
      <c r="EW108" s="297"/>
      <c r="EX108" s="339"/>
      <c r="EZ108" s="631"/>
      <c r="FA108" s="602"/>
      <c r="FB108" s="228"/>
      <c r="FC108" s="229"/>
      <c r="FD108" s="632"/>
      <c r="FE108" s="231"/>
      <c r="FF108" s="289"/>
      <c r="FG108" s="233"/>
      <c r="FH108" s="289"/>
      <c r="FI108" s="290"/>
      <c r="FJ108" s="291"/>
      <c r="FK108" s="633"/>
      <c r="FL108" s="634"/>
      <c r="FM108" s="635"/>
      <c r="FN108" s="636"/>
      <c r="FO108" s="231"/>
      <c r="FP108" s="289"/>
      <c r="FQ108" s="233"/>
      <c r="FR108" s="289"/>
      <c r="FS108" s="290"/>
      <c r="FT108" s="291"/>
      <c r="FU108" s="633"/>
      <c r="FV108" s="634"/>
      <c r="FW108" s="635"/>
      <c r="FX108" s="636"/>
      <c r="FZ108" s="239"/>
      <c r="GA108" s="240"/>
      <c r="GD108" s="192"/>
      <c r="GE108" s="192"/>
    </row>
    <row r="109" spans="2:187" ht="18.75" customHeight="1" x14ac:dyDescent="0.15">
      <c r="B109" s="595"/>
      <c r="C109" s="194"/>
      <c r="D109" s="195"/>
      <c r="E109" s="196"/>
      <c r="F109" s="596"/>
      <c r="G109" s="597"/>
      <c r="H109" s="302"/>
      <c r="I109" s="598"/>
      <c r="J109" s="599"/>
      <c r="K109" s="600"/>
      <c r="L109" s="601"/>
      <c r="M109" s="600"/>
      <c r="N109" s="602"/>
      <c r="O109" s="598"/>
      <c r="P109" s="602"/>
      <c r="Q109" s="603"/>
      <c r="R109" s="604"/>
      <c r="S109" s="604"/>
      <c r="T109" s="605"/>
      <c r="U109" s="701"/>
      <c r="V109" s="606"/>
      <c r="W109" s="607"/>
      <c r="X109" s="607"/>
      <c r="Y109" s="608"/>
      <c r="Z109" s="315"/>
      <c r="AA109" s="228"/>
      <c r="AB109" s="609"/>
      <c r="AC109" s="610"/>
      <c r="AD109" s="602"/>
      <c r="AE109" s="611"/>
      <c r="AF109" s="599"/>
      <c r="AG109" s="599"/>
      <c r="AH109" s="602"/>
      <c r="AI109" s="611"/>
      <c r="AJ109" s="602"/>
      <c r="AK109" s="612"/>
      <c r="AL109" s="607"/>
      <c r="AM109" s="607"/>
      <c r="AN109" s="613"/>
      <c r="AO109" s="614"/>
      <c r="AP109" s="615"/>
      <c r="AQ109" s="608"/>
      <c r="AR109" s="616"/>
      <c r="AS109" s="608"/>
      <c r="AT109" s="616"/>
      <c r="AU109" s="617"/>
      <c r="AV109" s="614"/>
      <c r="AW109" s="618"/>
      <c r="AX109" s="619"/>
      <c r="AY109" s="612"/>
      <c r="AZ109" s="607"/>
      <c r="BA109" s="607"/>
      <c r="BB109" s="613"/>
      <c r="BC109" s="620"/>
      <c r="BD109" s="615"/>
      <c r="BE109" s="608"/>
      <c r="BF109" s="616"/>
      <c r="BG109" s="608"/>
      <c r="BH109" s="616"/>
      <c r="BI109" s="617"/>
      <c r="BJ109" s="620"/>
      <c r="BK109" s="618"/>
      <c r="BL109" s="619"/>
      <c r="BM109" s="598"/>
      <c r="BN109" s="621"/>
      <c r="BO109" s="602"/>
      <c r="BP109" s="598"/>
      <c r="BQ109" s="621"/>
      <c r="BR109" s="602"/>
      <c r="BS109" s="598"/>
      <c r="BT109" s="621"/>
      <c r="BU109" s="602"/>
      <c r="BV109" s="598"/>
      <c r="BW109" s="621"/>
      <c r="BX109" s="602"/>
      <c r="BY109" s="598"/>
      <c r="BZ109" s="621"/>
      <c r="CA109" s="602"/>
      <c r="CB109" s="622"/>
      <c r="CC109" s="601"/>
      <c r="CD109" s="623"/>
      <c r="CE109" s="624"/>
      <c r="CF109" s="625"/>
      <c r="CG109" s="626"/>
      <c r="CH109" s="626"/>
      <c r="CI109" s="626"/>
      <c r="CJ109" s="626"/>
      <c r="CK109" s="627"/>
      <c r="CL109" s="624"/>
      <c r="CM109" s="602"/>
      <c r="CN109" s="610"/>
      <c r="CO109" s="628"/>
      <c r="CP109" s="629"/>
      <c r="CQ109" s="630"/>
      <c r="CR109" s="629"/>
      <c r="CS109" s="630"/>
      <c r="CT109" s="629"/>
      <c r="CU109" s="630"/>
      <c r="CV109" s="629"/>
      <c r="CW109" s="337"/>
      <c r="CX109" s="338"/>
      <c r="CY109" s="299"/>
      <c r="CZ109" s="296"/>
      <c r="DA109" s="297"/>
      <c r="DB109" s="299"/>
      <c r="DC109" s="296"/>
      <c r="DD109" s="297"/>
      <c r="DE109" s="299"/>
      <c r="DF109" s="296"/>
      <c r="DG109" s="297"/>
      <c r="DH109" s="299"/>
      <c r="DI109" s="296"/>
      <c r="DJ109" s="297"/>
      <c r="DK109" s="299"/>
      <c r="DL109" s="296"/>
      <c r="DM109" s="297"/>
      <c r="DN109" s="299"/>
      <c r="DO109" s="296"/>
      <c r="DP109" s="297"/>
      <c r="DQ109" s="299"/>
      <c r="DR109" s="296"/>
      <c r="DS109" s="297"/>
      <c r="DT109" s="299"/>
      <c r="DU109" s="296"/>
      <c r="DV109" s="297"/>
      <c r="DW109" s="299"/>
      <c r="DX109" s="296"/>
      <c r="DY109" s="297"/>
      <c r="DZ109" s="299"/>
      <c r="EA109" s="296"/>
      <c r="EB109" s="297"/>
      <c r="EC109" s="299"/>
      <c r="ED109" s="296"/>
      <c r="EE109" s="297"/>
      <c r="EF109" s="299"/>
      <c r="EG109" s="296"/>
      <c r="EH109" s="297"/>
      <c r="EI109" s="299"/>
      <c r="EJ109" s="337"/>
      <c r="EK109" s="338"/>
      <c r="EL109" s="299"/>
      <c r="EM109" s="296"/>
      <c r="EN109" s="297"/>
      <c r="EO109" s="299"/>
      <c r="EP109" s="296"/>
      <c r="EQ109" s="297"/>
      <c r="ER109" s="299"/>
      <c r="ES109" s="296"/>
      <c r="ET109" s="297"/>
      <c r="EU109" s="299"/>
      <c r="EV109" s="296"/>
      <c r="EW109" s="297"/>
      <c r="EX109" s="339"/>
      <c r="EZ109" s="631"/>
      <c r="FA109" s="602"/>
      <c r="FB109" s="228"/>
      <c r="FC109" s="229"/>
      <c r="FD109" s="632"/>
      <c r="FE109" s="231"/>
      <c r="FF109" s="289"/>
      <c r="FG109" s="233"/>
      <c r="FH109" s="289"/>
      <c r="FI109" s="290"/>
      <c r="FJ109" s="291"/>
      <c r="FK109" s="633"/>
      <c r="FL109" s="634"/>
      <c r="FM109" s="635"/>
      <c r="FN109" s="636"/>
      <c r="FO109" s="231"/>
      <c r="FP109" s="289"/>
      <c r="FQ109" s="233"/>
      <c r="FR109" s="289"/>
      <c r="FS109" s="290"/>
      <c r="FT109" s="291"/>
      <c r="FU109" s="633"/>
      <c r="FV109" s="634"/>
      <c r="FW109" s="635"/>
      <c r="FX109" s="636"/>
      <c r="FZ109" s="239"/>
      <c r="GA109" s="240"/>
      <c r="GD109" s="192"/>
      <c r="GE109" s="192"/>
    </row>
    <row r="110" spans="2:187" ht="18.75" customHeight="1" x14ac:dyDescent="0.15">
      <c r="B110" s="595"/>
      <c r="C110" s="194"/>
      <c r="D110" s="195"/>
      <c r="E110" s="196"/>
      <c r="F110" s="596"/>
      <c r="G110" s="597"/>
      <c r="H110" s="302"/>
      <c r="I110" s="598"/>
      <c r="J110" s="599"/>
      <c r="K110" s="600"/>
      <c r="L110" s="601"/>
      <c r="M110" s="600"/>
      <c r="N110" s="602"/>
      <c r="O110" s="598"/>
      <c r="P110" s="602"/>
      <c r="Q110" s="603"/>
      <c r="R110" s="604"/>
      <c r="S110" s="604"/>
      <c r="T110" s="605"/>
      <c r="U110" s="701"/>
      <c r="V110" s="606"/>
      <c r="W110" s="607"/>
      <c r="X110" s="607"/>
      <c r="Y110" s="608"/>
      <c r="Z110" s="315"/>
      <c r="AA110" s="228"/>
      <c r="AB110" s="609"/>
      <c r="AC110" s="610"/>
      <c r="AD110" s="602"/>
      <c r="AE110" s="611"/>
      <c r="AF110" s="599"/>
      <c r="AG110" s="599"/>
      <c r="AH110" s="602"/>
      <c r="AI110" s="611"/>
      <c r="AJ110" s="602"/>
      <c r="AK110" s="612"/>
      <c r="AL110" s="607"/>
      <c r="AM110" s="607"/>
      <c r="AN110" s="613"/>
      <c r="AO110" s="614"/>
      <c r="AP110" s="615"/>
      <c r="AQ110" s="608"/>
      <c r="AR110" s="616"/>
      <c r="AS110" s="608"/>
      <c r="AT110" s="616"/>
      <c r="AU110" s="617"/>
      <c r="AV110" s="614"/>
      <c r="AW110" s="618"/>
      <c r="AX110" s="619"/>
      <c r="AY110" s="612"/>
      <c r="AZ110" s="607"/>
      <c r="BA110" s="607"/>
      <c r="BB110" s="613"/>
      <c r="BC110" s="620"/>
      <c r="BD110" s="615"/>
      <c r="BE110" s="608"/>
      <c r="BF110" s="616"/>
      <c r="BG110" s="608"/>
      <c r="BH110" s="616"/>
      <c r="BI110" s="617"/>
      <c r="BJ110" s="620"/>
      <c r="BK110" s="618"/>
      <c r="BL110" s="619"/>
      <c r="BM110" s="598"/>
      <c r="BN110" s="621"/>
      <c r="BO110" s="602"/>
      <c r="BP110" s="598"/>
      <c r="BQ110" s="621"/>
      <c r="BR110" s="602"/>
      <c r="BS110" s="598"/>
      <c r="BT110" s="621"/>
      <c r="BU110" s="602"/>
      <c r="BV110" s="598"/>
      <c r="BW110" s="621"/>
      <c r="BX110" s="602"/>
      <c r="BY110" s="598"/>
      <c r="BZ110" s="621"/>
      <c r="CA110" s="602"/>
      <c r="CB110" s="622"/>
      <c r="CC110" s="601"/>
      <c r="CD110" s="623"/>
      <c r="CE110" s="624"/>
      <c r="CF110" s="625"/>
      <c r="CG110" s="626"/>
      <c r="CH110" s="626"/>
      <c r="CI110" s="626"/>
      <c r="CJ110" s="626"/>
      <c r="CK110" s="627"/>
      <c r="CL110" s="624"/>
      <c r="CM110" s="602"/>
      <c r="CN110" s="610"/>
      <c r="CO110" s="628"/>
      <c r="CP110" s="629"/>
      <c r="CQ110" s="630"/>
      <c r="CR110" s="629"/>
      <c r="CS110" s="630"/>
      <c r="CT110" s="629"/>
      <c r="CU110" s="630"/>
      <c r="CV110" s="629"/>
      <c r="CW110" s="337"/>
      <c r="CX110" s="338"/>
      <c r="CY110" s="299"/>
      <c r="CZ110" s="296"/>
      <c r="DA110" s="297"/>
      <c r="DB110" s="299"/>
      <c r="DC110" s="296"/>
      <c r="DD110" s="297"/>
      <c r="DE110" s="299"/>
      <c r="DF110" s="296"/>
      <c r="DG110" s="297"/>
      <c r="DH110" s="299"/>
      <c r="DI110" s="296"/>
      <c r="DJ110" s="297"/>
      <c r="DK110" s="299"/>
      <c r="DL110" s="296"/>
      <c r="DM110" s="297"/>
      <c r="DN110" s="299"/>
      <c r="DO110" s="296"/>
      <c r="DP110" s="297"/>
      <c r="DQ110" s="299"/>
      <c r="DR110" s="296"/>
      <c r="DS110" s="297"/>
      <c r="DT110" s="299"/>
      <c r="DU110" s="296"/>
      <c r="DV110" s="297"/>
      <c r="DW110" s="299"/>
      <c r="DX110" s="296"/>
      <c r="DY110" s="297"/>
      <c r="DZ110" s="299"/>
      <c r="EA110" s="296"/>
      <c r="EB110" s="297"/>
      <c r="EC110" s="299"/>
      <c r="ED110" s="296"/>
      <c r="EE110" s="297"/>
      <c r="EF110" s="299"/>
      <c r="EG110" s="296"/>
      <c r="EH110" s="297"/>
      <c r="EI110" s="299"/>
      <c r="EJ110" s="337"/>
      <c r="EK110" s="338"/>
      <c r="EL110" s="299"/>
      <c r="EM110" s="296"/>
      <c r="EN110" s="297"/>
      <c r="EO110" s="299"/>
      <c r="EP110" s="296"/>
      <c r="EQ110" s="297"/>
      <c r="ER110" s="299"/>
      <c r="ES110" s="296"/>
      <c r="ET110" s="297"/>
      <c r="EU110" s="299"/>
      <c r="EV110" s="296"/>
      <c r="EW110" s="297"/>
      <c r="EX110" s="339"/>
      <c r="EZ110" s="631"/>
      <c r="FA110" s="602"/>
      <c r="FB110" s="228"/>
      <c r="FC110" s="229"/>
      <c r="FD110" s="632"/>
      <c r="FE110" s="231"/>
      <c r="FF110" s="289"/>
      <c r="FG110" s="233"/>
      <c r="FH110" s="289"/>
      <c r="FI110" s="290"/>
      <c r="FJ110" s="291"/>
      <c r="FK110" s="633"/>
      <c r="FL110" s="634"/>
      <c r="FM110" s="635"/>
      <c r="FN110" s="636"/>
      <c r="FO110" s="231"/>
      <c r="FP110" s="289"/>
      <c r="FQ110" s="233"/>
      <c r="FR110" s="289"/>
      <c r="FS110" s="290"/>
      <c r="FT110" s="291"/>
      <c r="FU110" s="633"/>
      <c r="FV110" s="634"/>
      <c r="FW110" s="635"/>
      <c r="FX110" s="636"/>
      <c r="FZ110" s="239"/>
      <c r="GA110" s="240"/>
      <c r="GD110" s="192"/>
      <c r="GE110" s="192"/>
    </row>
    <row r="111" spans="2:187" ht="18.75" customHeight="1" x14ac:dyDescent="0.15">
      <c r="B111" s="595"/>
      <c r="C111" s="194"/>
      <c r="D111" s="195"/>
      <c r="E111" s="196"/>
      <c r="F111" s="596"/>
      <c r="G111" s="597"/>
      <c r="H111" s="302"/>
      <c r="I111" s="598"/>
      <c r="J111" s="599"/>
      <c r="K111" s="600"/>
      <c r="L111" s="601"/>
      <c r="M111" s="600"/>
      <c r="N111" s="602"/>
      <c r="O111" s="598"/>
      <c r="P111" s="602"/>
      <c r="Q111" s="603"/>
      <c r="R111" s="604"/>
      <c r="S111" s="604"/>
      <c r="T111" s="605"/>
      <c r="U111" s="701"/>
      <c r="V111" s="606"/>
      <c r="W111" s="607"/>
      <c r="X111" s="607"/>
      <c r="Y111" s="608"/>
      <c r="Z111" s="315"/>
      <c r="AA111" s="228"/>
      <c r="AB111" s="609"/>
      <c r="AC111" s="610"/>
      <c r="AD111" s="602"/>
      <c r="AE111" s="611"/>
      <c r="AF111" s="599"/>
      <c r="AG111" s="599"/>
      <c r="AH111" s="602"/>
      <c r="AI111" s="611"/>
      <c r="AJ111" s="602"/>
      <c r="AK111" s="612"/>
      <c r="AL111" s="607"/>
      <c r="AM111" s="607"/>
      <c r="AN111" s="613"/>
      <c r="AO111" s="614"/>
      <c r="AP111" s="615"/>
      <c r="AQ111" s="608"/>
      <c r="AR111" s="616"/>
      <c r="AS111" s="608"/>
      <c r="AT111" s="616"/>
      <c r="AU111" s="617"/>
      <c r="AV111" s="614"/>
      <c r="AW111" s="618"/>
      <c r="AX111" s="619"/>
      <c r="AY111" s="612"/>
      <c r="AZ111" s="607"/>
      <c r="BA111" s="607"/>
      <c r="BB111" s="613"/>
      <c r="BC111" s="620"/>
      <c r="BD111" s="615"/>
      <c r="BE111" s="608"/>
      <c r="BF111" s="616"/>
      <c r="BG111" s="608"/>
      <c r="BH111" s="616"/>
      <c r="BI111" s="617"/>
      <c r="BJ111" s="620"/>
      <c r="BK111" s="618"/>
      <c r="BL111" s="619"/>
      <c r="BM111" s="598"/>
      <c r="BN111" s="621"/>
      <c r="BO111" s="602"/>
      <c r="BP111" s="598"/>
      <c r="BQ111" s="621"/>
      <c r="BR111" s="602"/>
      <c r="BS111" s="598"/>
      <c r="BT111" s="621"/>
      <c r="BU111" s="602"/>
      <c r="BV111" s="598"/>
      <c r="BW111" s="621"/>
      <c r="BX111" s="602"/>
      <c r="BY111" s="598"/>
      <c r="BZ111" s="621"/>
      <c r="CA111" s="602"/>
      <c r="CB111" s="622"/>
      <c r="CC111" s="601"/>
      <c r="CD111" s="623"/>
      <c r="CE111" s="624"/>
      <c r="CF111" s="625"/>
      <c r="CG111" s="626"/>
      <c r="CH111" s="626"/>
      <c r="CI111" s="626"/>
      <c r="CJ111" s="626"/>
      <c r="CK111" s="627"/>
      <c r="CL111" s="624"/>
      <c r="CM111" s="602"/>
      <c r="CN111" s="610"/>
      <c r="CO111" s="628"/>
      <c r="CP111" s="629"/>
      <c r="CQ111" s="630"/>
      <c r="CR111" s="629"/>
      <c r="CS111" s="630"/>
      <c r="CT111" s="629"/>
      <c r="CU111" s="630"/>
      <c r="CV111" s="629"/>
      <c r="CW111" s="337"/>
      <c r="CX111" s="338"/>
      <c r="CY111" s="299"/>
      <c r="CZ111" s="296"/>
      <c r="DA111" s="297"/>
      <c r="DB111" s="299"/>
      <c r="DC111" s="296"/>
      <c r="DD111" s="297"/>
      <c r="DE111" s="299"/>
      <c r="DF111" s="296"/>
      <c r="DG111" s="297"/>
      <c r="DH111" s="299"/>
      <c r="DI111" s="296"/>
      <c r="DJ111" s="297"/>
      <c r="DK111" s="299"/>
      <c r="DL111" s="296"/>
      <c r="DM111" s="297"/>
      <c r="DN111" s="299"/>
      <c r="DO111" s="296"/>
      <c r="DP111" s="297"/>
      <c r="DQ111" s="299"/>
      <c r="DR111" s="296"/>
      <c r="DS111" s="297"/>
      <c r="DT111" s="299"/>
      <c r="DU111" s="296"/>
      <c r="DV111" s="297"/>
      <c r="DW111" s="299"/>
      <c r="DX111" s="296"/>
      <c r="DY111" s="297"/>
      <c r="DZ111" s="299"/>
      <c r="EA111" s="296"/>
      <c r="EB111" s="297"/>
      <c r="EC111" s="299"/>
      <c r="ED111" s="296"/>
      <c r="EE111" s="297"/>
      <c r="EF111" s="299"/>
      <c r="EG111" s="296"/>
      <c r="EH111" s="297"/>
      <c r="EI111" s="299"/>
      <c r="EJ111" s="337"/>
      <c r="EK111" s="338"/>
      <c r="EL111" s="299"/>
      <c r="EM111" s="296"/>
      <c r="EN111" s="297"/>
      <c r="EO111" s="299"/>
      <c r="EP111" s="296"/>
      <c r="EQ111" s="297"/>
      <c r="ER111" s="299"/>
      <c r="ES111" s="296"/>
      <c r="ET111" s="297"/>
      <c r="EU111" s="299"/>
      <c r="EV111" s="296"/>
      <c r="EW111" s="297"/>
      <c r="EX111" s="339"/>
      <c r="EZ111" s="631"/>
      <c r="FA111" s="602"/>
      <c r="FB111" s="228"/>
      <c r="FC111" s="229"/>
      <c r="FD111" s="632"/>
      <c r="FE111" s="231"/>
      <c r="FF111" s="289"/>
      <c r="FG111" s="233"/>
      <c r="FH111" s="289"/>
      <c r="FI111" s="290"/>
      <c r="FJ111" s="291"/>
      <c r="FK111" s="633"/>
      <c r="FL111" s="634"/>
      <c r="FM111" s="635"/>
      <c r="FN111" s="636"/>
      <c r="FO111" s="231"/>
      <c r="FP111" s="289"/>
      <c r="FQ111" s="233"/>
      <c r="FR111" s="289"/>
      <c r="FS111" s="290"/>
      <c r="FT111" s="291"/>
      <c r="FU111" s="633"/>
      <c r="FV111" s="634"/>
      <c r="FW111" s="635"/>
      <c r="FX111" s="636"/>
      <c r="FZ111" s="239"/>
      <c r="GA111" s="240"/>
      <c r="GD111" s="192"/>
      <c r="GE111" s="192"/>
    </row>
    <row r="112" spans="2:187" ht="18.75" customHeight="1" x14ac:dyDescent="0.15">
      <c r="B112" s="595"/>
      <c r="C112" s="194"/>
      <c r="D112" s="195"/>
      <c r="E112" s="196"/>
      <c r="F112" s="596"/>
      <c r="G112" s="597"/>
      <c r="H112" s="302"/>
      <c r="I112" s="598"/>
      <c r="J112" s="599"/>
      <c r="K112" s="600"/>
      <c r="L112" s="601"/>
      <c r="M112" s="600"/>
      <c r="N112" s="602"/>
      <c r="O112" s="598"/>
      <c r="P112" s="602"/>
      <c r="Q112" s="603"/>
      <c r="R112" s="604"/>
      <c r="S112" s="604"/>
      <c r="T112" s="605"/>
      <c r="U112" s="701"/>
      <c r="V112" s="606"/>
      <c r="W112" s="607"/>
      <c r="X112" s="607"/>
      <c r="Y112" s="608"/>
      <c r="Z112" s="315"/>
      <c r="AA112" s="228"/>
      <c r="AB112" s="609"/>
      <c r="AC112" s="610"/>
      <c r="AD112" s="602"/>
      <c r="AE112" s="611"/>
      <c r="AF112" s="599"/>
      <c r="AG112" s="599"/>
      <c r="AH112" s="602"/>
      <c r="AI112" s="611"/>
      <c r="AJ112" s="602"/>
      <c r="AK112" s="612"/>
      <c r="AL112" s="607"/>
      <c r="AM112" s="607"/>
      <c r="AN112" s="613"/>
      <c r="AO112" s="614"/>
      <c r="AP112" s="615"/>
      <c r="AQ112" s="608"/>
      <c r="AR112" s="616"/>
      <c r="AS112" s="608"/>
      <c r="AT112" s="616"/>
      <c r="AU112" s="617"/>
      <c r="AV112" s="614"/>
      <c r="AW112" s="618"/>
      <c r="AX112" s="619"/>
      <c r="AY112" s="612"/>
      <c r="AZ112" s="607"/>
      <c r="BA112" s="607"/>
      <c r="BB112" s="613"/>
      <c r="BC112" s="620"/>
      <c r="BD112" s="615"/>
      <c r="BE112" s="608"/>
      <c r="BF112" s="616"/>
      <c r="BG112" s="608"/>
      <c r="BH112" s="616"/>
      <c r="BI112" s="617"/>
      <c r="BJ112" s="620"/>
      <c r="BK112" s="618"/>
      <c r="BL112" s="619"/>
      <c r="BM112" s="598"/>
      <c r="BN112" s="621"/>
      <c r="BO112" s="602"/>
      <c r="BP112" s="598"/>
      <c r="BQ112" s="621"/>
      <c r="BR112" s="602"/>
      <c r="BS112" s="598"/>
      <c r="BT112" s="621"/>
      <c r="BU112" s="602"/>
      <c r="BV112" s="598"/>
      <c r="BW112" s="621"/>
      <c r="BX112" s="602"/>
      <c r="BY112" s="598"/>
      <c r="BZ112" s="621"/>
      <c r="CA112" s="602"/>
      <c r="CB112" s="622"/>
      <c r="CC112" s="601"/>
      <c r="CD112" s="623"/>
      <c r="CE112" s="624"/>
      <c r="CF112" s="625"/>
      <c r="CG112" s="626"/>
      <c r="CH112" s="626"/>
      <c r="CI112" s="626"/>
      <c r="CJ112" s="626"/>
      <c r="CK112" s="627"/>
      <c r="CL112" s="624"/>
      <c r="CM112" s="602"/>
      <c r="CN112" s="610"/>
      <c r="CO112" s="628"/>
      <c r="CP112" s="629"/>
      <c r="CQ112" s="630"/>
      <c r="CR112" s="629"/>
      <c r="CS112" s="630"/>
      <c r="CT112" s="629"/>
      <c r="CU112" s="630"/>
      <c r="CV112" s="629"/>
      <c r="CW112" s="337"/>
      <c r="CX112" s="338"/>
      <c r="CY112" s="299"/>
      <c r="CZ112" s="296"/>
      <c r="DA112" s="297"/>
      <c r="DB112" s="299"/>
      <c r="DC112" s="296"/>
      <c r="DD112" s="297"/>
      <c r="DE112" s="299"/>
      <c r="DF112" s="296"/>
      <c r="DG112" s="297"/>
      <c r="DH112" s="299"/>
      <c r="DI112" s="296"/>
      <c r="DJ112" s="297"/>
      <c r="DK112" s="299"/>
      <c r="DL112" s="296"/>
      <c r="DM112" s="297"/>
      <c r="DN112" s="299"/>
      <c r="DO112" s="296"/>
      <c r="DP112" s="297"/>
      <c r="DQ112" s="299"/>
      <c r="DR112" s="296"/>
      <c r="DS112" s="297"/>
      <c r="DT112" s="299"/>
      <c r="DU112" s="296"/>
      <c r="DV112" s="297"/>
      <c r="DW112" s="299"/>
      <c r="DX112" s="296"/>
      <c r="DY112" s="297"/>
      <c r="DZ112" s="299"/>
      <c r="EA112" s="296"/>
      <c r="EB112" s="297"/>
      <c r="EC112" s="299"/>
      <c r="ED112" s="296"/>
      <c r="EE112" s="297"/>
      <c r="EF112" s="299"/>
      <c r="EG112" s="296"/>
      <c r="EH112" s="297"/>
      <c r="EI112" s="299"/>
      <c r="EJ112" s="337"/>
      <c r="EK112" s="338"/>
      <c r="EL112" s="299"/>
      <c r="EM112" s="296"/>
      <c r="EN112" s="297"/>
      <c r="EO112" s="299"/>
      <c r="EP112" s="296"/>
      <c r="EQ112" s="297"/>
      <c r="ER112" s="299"/>
      <c r="ES112" s="296"/>
      <c r="ET112" s="297"/>
      <c r="EU112" s="299"/>
      <c r="EV112" s="296"/>
      <c r="EW112" s="297"/>
      <c r="EX112" s="339"/>
      <c r="EZ112" s="631"/>
      <c r="FA112" s="602"/>
      <c r="FB112" s="228"/>
      <c r="FC112" s="229"/>
      <c r="FD112" s="632"/>
      <c r="FE112" s="231"/>
      <c r="FF112" s="289"/>
      <c r="FG112" s="233"/>
      <c r="FH112" s="289"/>
      <c r="FI112" s="290"/>
      <c r="FJ112" s="291"/>
      <c r="FK112" s="633"/>
      <c r="FL112" s="634"/>
      <c r="FM112" s="635"/>
      <c r="FN112" s="636"/>
      <c r="FO112" s="231"/>
      <c r="FP112" s="289"/>
      <c r="FQ112" s="233"/>
      <c r="FR112" s="289"/>
      <c r="FS112" s="290"/>
      <c r="FT112" s="291"/>
      <c r="FU112" s="633"/>
      <c r="FV112" s="634"/>
      <c r="FW112" s="635"/>
      <c r="FX112" s="636"/>
      <c r="FZ112" s="239"/>
      <c r="GA112" s="240"/>
      <c r="GD112" s="192"/>
      <c r="GE112" s="192"/>
    </row>
    <row r="113" spans="2:187" ht="18.75" customHeight="1" x14ac:dyDescent="0.15">
      <c r="B113" s="595"/>
      <c r="C113" s="194"/>
      <c r="D113" s="195"/>
      <c r="E113" s="196"/>
      <c r="F113" s="596"/>
      <c r="G113" s="597"/>
      <c r="H113" s="302"/>
      <c r="I113" s="598"/>
      <c r="J113" s="599"/>
      <c r="K113" s="600"/>
      <c r="L113" s="601"/>
      <c r="M113" s="600"/>
      <c r="N113" s="602"/>
      <c r="O113" s="598"/>
      <c r="P113" s="602"/>
      <c r="Q113" s="603"/>
      <c r="R113" s="604"/>
      <c r="S113" s="604"/>
      <c r="T113" s="605"/>
      <c r="U113" s="701"/>
      <c r="V113" s="606"/>
      <c r="W113" s="607"/>
      <c r="X113" s="607"/>
      <c r="Y113" s="608"/>
      <c r="Z113" s="315"/>
      <c r="AA113" s="228"/>
      <c r="AB113" s="609"/>
      <c r="AC113" s="610"/>
      <c r="AD113" s="602"/>
      <c r="AE113" s="611"/>
      <c r="AF113" s="599"/>
      <c r="AG113" s="599"/>
      <c r="AH113" s="602"/>
      <c r="AI113" s="611"/>
      <c r="AJ113" s="602"/>
      <c r="AK113" s="612"/>
      <c r="AL113" s="607"/>
      <c r="AM113" s="607"/>
      <c r="AN113" s="613"/>
      <c r="AO113" s="614"/>
      <c r="AP113" s="615"/>
      <c r="AQ113" s="608"/>
      <c r="AR113" s="616"/>
      <c r="AS113" s="608"/>
      <c r="AT113" s="616"/>
      <c r="AU113" s="617"/>
      <c r="AV113" s="614"/>
      <c r="AW113" s="618"/>
      <c r="AX113" s="619"/>
      <c r="AY113" s="612"/>
      <c r="AZ113" s="607"/>
      <c r="BA113" s="607"/>
      <c r="BB113" s="613"/>
      <c r="BC113" s="620"/>
      <c r="BD113" s="615"/>
      <c r="BE113" s="608"/>
      <c r="BF113" s="616"/>
      <c r="BG113" s="608"/>
      <c r="BH113" s="616"/>
      <c r="BI113" s="617"/>
      <c r="BJ113" s="620"/>
      <c r="BK113" s="618"/>
      <c r="BL113" s="619"/>
      <c r="BM113" s="598"/>
      <c r="BN113" s="621"/>
      <c r="BO113" s="602"/>
      <c r="BP113" s="598"/>
      <c r="BQ113" s="621"/>
      <c r="BR113" s="602"/>
      <c r="BS113" s="598"/>
      <c r="BT113" s="621"/>
      <c r="BU113" s="602"/>
      <c r="BV113" s="598"/>
      <c r="BW113" s="621"/>
      <c r="BX113" s="602"/>
      <c r="BY113" s="598"/>
      <c r="BZ113" s="621"/>
      <c r="CA113" s="602"/>
      <c r="CB113" s="622"/>
      <c r="CC113" s="601"/>
      <c r="CD113" s="623"/>
      <c r="CE113" s="624"/>
      <c r="CF113" s="625"/>
      <c r="CG113" s="626"/>
      <c r="CH113" s="626"/>
      <c r="CI113" s="626"/>
      <c r="CJ113" s="626"/>
      <c r="CK113" s="627"/>
      <c r="CL113" s="624"/>
      <c r="CM113" s="602"/>
      <c r="CN113" s="610"/>
      <c r="CO113" s="628"/>
      <c r="CP113" s="629"/>
      <c r="CQ113" s="630"/>
      <c r="CR113" s="629"/>
      <c r="CS113" s="630"/>
      <c r="CT113" s="629"/>
      <c r="CU113" s="630"/>
      <c r="CV113" s="629"/>
      <c r="CW113" s="337"/>
      <c r="CX113" s="338"/>
      <c r="CY113" s="299"/>
      <c r="CZ113" s="296"/>
      <c r="DA113" s="297"/>
      <c r="DB113" s="299"/>
      <c r="DC113" s="296"/>
      <c r="DD113" s="297"/>
      <c r="DE113" s="299"/>
      <c r="DF113" s="296"/>
      <c r="DG113" s="297"/>
      <c r="DH113" s="299"/>
      <c r="DI113" s="296"/>
      <c r="DJ113" s="297"/>
      <c r="DK113" s="299"/>
      <c r="DL113" s="296"/>
      <c r="DM113" s="297"/>
      <c r="DN113" s="299"/>
      <c r="DO113" s="296"/>
      <c r="DP113" s="297"/>
      <c r="DQ113" s="299"/>
      <c r="DR113" s="296"/>
      <c r="DS113" s="297"/>
      <c r="DT113" s="299"/>
      <c r="DU113" s="296"/>
      <c r="DV113" s="297"/>
      <c r="DW113" s="299"/>
      <c r="DX113" s="296"/>
      <c r="DY113" s="297"/>
      <c r="DZ113" s="299"/>
      <c r="EA113" s="296"/>
      <c r="EB113" s="297"/>
      <c r="EC113" s="299"/>
      <c r="ED113" s="296"/>
      <c r="EE113" s="297"/>
      <c r="EF113" s="299"/>
      <c r="EG113" s="296"/>
      <c r="EH113" s="297"/>
      <c r="EI113" s="299"/>
      <c r="EJ113" s="337"/>
      <c r="EK113" s="338"/>
      <c r="EL113" s="299"/>
      <c r="EM113" s="296"/>
      <c r="EN113" s="297"/>
      <c r="EO113" s="299"/>
      <c r="EP113" s="296"/>
      <c r="EQ113" s="297"/>
      <c r="ER113" s="299"/>
      <c r="ES113" s="296"/>
      <c r="ET113" s="297"/>
      <c r="EU113" s="299"/>
      <c r="EV113" s="296"/>
      <c r="EW113" s="297"/>
      <c r="EX113" s="339"/>
      <c r="EZ113" s="631"/>
      <c r="FA113" s="602"/>
      <c r="FB113" s="228"/>
      <c r="FC113" s="229"/>
      <c r="FD113" s="632"/>
      <c r="FE113" s="231"/>
      <c r="FF113" s="289"/>
      <c r="FG113" s="233"/>
      <c r="FH113" s="289"/>
      <c r="FI113" s="290"/>
      <c r="FJ113" s="291"/>
      <c r="FK113" s="633"/>
      <c r="FL113" s="634"/>
      <c r="FM113" s="635"/>
      <c r="FN113" s="636"/>
      <c r="FO113" s="231"/>
      <c r="FP113" s="289"/>
      <c r="FQ113" s="233"/>
      <c r="FR113" s="289"/>
      <c r="FS113" s="290"/>
      <c r="FT113" s="291"/>
      <c r="FU113" s="633"/>
      <c r="FV113" s="634"/>
      <c r="FW113" s="635"/>
      <c r="FX113" s="636"/>
      <c r="FZ113" s="239"/>
      <c r="GA113" s="240"/>
      <c r="GD113" s="192"/>
      <c r="GE113" s="192"/>
    </row>
    <row r="114" spans="2:187" ht="18.75" customHeight="1" x14ac:dyDescent="0.15">
      <c r="B114" s="595"/>
      <c r="C114" s="194"/>
      <c r="D114" s="195"/>
      <c r="E114" s="196"/>
      <c r="F114" s="596"/>
      <c r="G114" s="597"/>
      <c r="H114" s="302"/>
      <c r="I114" s="598"/>
      <c r="J114" s="599"/>
      <c r="K114" s="600"/>
      <c r="L114" s="601"/>
      <c r="M114" s="600"/>
      <c r="N114" s="602"/>
      <c r="O114" s="598"/>
      <c r="P114" s="602"/>
      <c r="Q114" s="603"/>
      <c r="R114" s="604"/>
      <c r="S114" s="604"/>
      <c r="T114" s="605"/>
      <c r="U114" s="701"/>
      <c r="V114" s="606"/>
      <c r="W114" s="607"/>
      <c r="X114" s="607"/>
      <c r="Y114" s="608"/>
      <c r="Z114" s="315"/>
      <c r="AA114" s="228"/>
      <c r="AB114" s="609"/>
      <c r="AC114" s="610"/>
      <c r="AD114" s="602"/>
      <c r="AE114" s="611"/>
      <c r="AF114" s="599"/>
      <c r="AG114" s="599"/>
      <c r="AH114" s="602"/>
      <c r="AI114" s="611"/>
      <c r="AJ114" s="602"/>
      <c r="AK114" s="612"/>
      <c r="AL114" s="607"/>
      <c r="AM114" s="607"/>
      <c r="AN114" s="613"/>
      <c r="AO114" s="614"/>
      <c r="AP114" s="615"/>
      <c r="AQ114" s="608"/>
      <c r="AR114" s="616"/>
      <c r="AS114" s="608"/>
      <c r="AT114" s="616"/>
      <c r="AU114" s="617"/>
      <c r="AV114" s="614"/>
      <c r="AW114" s="618"/>
      <c r="AX114" s="619"/>
      <c r="AY114" s="612"/>
      <c r="AZ114" s="607"/>
      <c r="BA114" s="607"/>
      <c r="BB114" s="613"/>
      <c r="BC114" s="620"/>
      <c r="BD114" s="615"/>
      <c r="BE114" s="608"/>
      <c r="BF114" s="616"/>
      <c r="BG114" s="608"/>
      <c r="BH114" s="616"/>
      <c r="BI114" s="617"/>
      <c r="BJ114" s="620"/>
      <c r="BK114" s="618"/>
      <c r="BL114" s="619"/>
      <c r="BM114" s="598"/>
      <c r="BN114" s="621"/>
      <c r="BO114" s="602"/>
      <c r="BP114" s="598"/>
      <c r="BQ114" s="621"/>
      <c r="BR114" s="602"/>
      <c r="BS114" s="598"/>
      <c r="BT114" s="621"/>
      <c r="BU114" s="602"/>
      <c r="BV114" s="598"/>
      <c r="BW114" s="621"/>
      <c r="BX114" s="602"/>
      <c r="BY114" s="598"/>
      <c r="BZ114" s="621"/>
      <c r="CA114" s="602"/>
      <c r="CB114" s="622"/>
      <c r="CC114" s="601"/>
      <c r="CD114" s="623"/>
      <c r="CE114" s="624"/>
      <c r="CF114" s="625"/>
      <c r="CG114" s="626"/>
      <c r="CH114" s="626"/>
      <c r="CI114" s="626"/>
      <c r="CJ114" s="626"/>
      <c r="CK114" s="627"/>
      <c r="CL114" s="624"/>
      <c r="CM114" s="602"/>
      <c r="CN114" s="610"/>
      <c r="CO114" s="628"/>
      <c r="CP114" s="629"/>
      <c r="CQ114" s="630"/>
      <c r="CR114" s="629"/>
      <c r="CS114" s="630"/>
      <c r="CT114" s="629"/>
      <c r="CU114" s="630"/>
      <c r="CV114" s="629"/>
      <c r="CW114" s="337"/>
      <c r="CX114" s="338"/>
      <c r="CY114" s="299"/>
      <c r="CZ114" s="296"/>
      <c r="DA114" s="297"/>
      <c r="DB114" s="299"/>
      <c r="DC114" s="296"/>
      <c r="DD114" s="297"/>
      <c r="DE114" s="299"/>
      <c r="DF114" s="296"/>
      <c r="DG114" s="297"/>
      <c r="DH114" s="299"/>
      <c r="DI114" s="296"/>
      <c r="DJ114" s="297"/>
      <c r="DK114" s="299"/>
      <c r="DL114" s="296"/>
      <c r="DM114" s="297"/>
      <c r="DN114" s="299"/>
      <c r="DO114" s="296"/>
      <c r="DP114" s="297"/>
      <c r="DQ114" s="299"/>
      <c r="DR114" s="296"/>
      <c r="DS114" s="297"/>
      <c r="DT114" s="299"/>
      <c r="DU114" s="296"/>
      <c r="DV114" s="297"/>
      <c r="DW114" s="299"/>
      <c r="DX114" s="296"/>
      <c r="DY114" s="297"/>
      <c r="DZ114" s="299"/>
      <c r="EA114" s="296"/>
      <c r="EB114" s="297"/>
      <c r="EC114" s="299"/>
      <c r="ED114" s="296"/>
      <c r="EE114" s="297"/>
      <c r="EF114" s="299"/>
      <c r="EG114" s="296"/>
      <c r="EH114" s="297"/>
      <c r="EI114" s="299"/>
      <c r="EJ114" s="337"/>
      <c r="EK114" s="338"/>
      <c r="EL114" s="299"/>
      <c r="EM114" s="296"/>
      <c r="EN114" s="297"/>
      <c r="EO114" s="299"/>
      <c r="EP114" s="296"/>
      <c r="EQ114" s="297"/>
      <c r="ER114" s="299"/>
      <c r="ES114" s="296"/>
      <c r="ET114" s="297"/>
      <c r="EU114" s="299"/>
      <c r="EV114" s="296"/>
      <c r="EW114" s="297"/>
      <c r="EX114" s="339"/>
      <c r="EZ114" s="631"/>
      <c r="FA114" s="602"/>
      <c r="FB114" s="228"/>
      <c r="FC114" s="229"/>
      <c r="FD114" s="632"/>
      <c r="FE114" s="231"/>
      <c r="FF114" s="289"/>
      <c r="FG114" s="233"/>
      <c r="FH114" s="289"/>
      <c r="FI114" s="290"/>
      <c r="FJ114" s="291"/>
      <c r="FK114" s="633"/>
      <c r="FL114" s="634"/>
      <c r="FM114" s="635"/>
      <c r="FN114" s="636"/>
      <c r="FO114" s="231"/>
      <c r="FP114" s="289"/>
      <c r="FQ114" s="233"/>
      <c r="FR114" s="289"/>
      <c r="FS114" s="290"/>
      <c r="FT114" s="291"/>
      <c r="FU114" s="633"/>
      <c r="FV114" s="634"/>
      <c r="FW114" s="635"/>
      <c r="FX114" s="636"/>
      <c r="FZ114" s="239"/>
      <c r="GA114" s="240"/>
      <c r="GD114" s="192"/>
      <c r="GE114" s="192"/>
    </row>
    <row r="115" spans="2:187" ht="18.75" customHeight="1" x14ac:dyDescent="0.15">
      <c r="B115" s="595"/>
      <c r="C115" s="194"/>
      <c r="D115" s="195"/>
      <c r="E115" s="196"/>
      <c r="F115" s="596"/>
      <c r="G115" s="597"/>
      <c r="H115" s="302"/>
      <c r="I115" s="598"/>
      <c r="J115" s="599"/>
      <c r="K115" s="600"/>
      <c r="L115" s="601"/>
      <c r="M115" s="600"/>
      <c r="N115" s="602"/>
      <c r="O115" s="598"/>
      <c r="P115" s="602"/>
      <c r="Q115" s="603"/>
      <c r="R115" s="604"/>
      <c r="S115" s="604"/>
      <c r="T115" s="605"/>
      <c r="U115" s="701"/>
      <c r="V115" s="606"/>
      <c r="W115" s="607"/>
      <c r="X115" s="607"/>
      <c r="Y115" s="608"/>
      <c r="Z115" s="315"/>
      <c r="AA115" s="228"/>
      <c r="AB115" s="609"/>
      <c r="AC115" s="610"/>
      <c r="AD115" s="602"/>
      <c r="AE115" s="611"/>
      <c r="AF115" s="599"/>
      <c r="AG115" s="599"/>
      <c r="AH115" s="602"/>
      <c r="AI115" s="611"/>
      <c r="AJ115" s="602"/>
      <c r="AK115" s="612"/>
      <c r="AL115" s="607"/>
      <c r="AM115" s="607"/>
      <c r="AN115" s="613"/>
      <c r="AO115" s="614"/>
      <c r="AP115" s="615"/>
      <c r="AQ115" s="608"/>
      <c r="AR115" s="616"/>
      <c r="AS115" s="608"/>
      <c r="AT115" s="616"/>
      <c r="AU115" s="617"/>
      <c r="AV115" s="614"/>
      <c r="AW115" s="618"/>
      <c r="AX115" s="619"/>
      <c r="AY115" s="612"/>
      <c r="AZ115" s="607"/>
      <c r="BA115" s="607"/>
      <c r="BB115" s="613"/>
      <c r="BC115" s="620"/>
      <c r="BD115" s="615"/>
      <c r="BE115" s="608"/>
      <c r="BF115" s="616"/>
      <c r="BG115" s="608"/>
      <c r="BH115" s="616"/>
      <c r="BI115" s="617"/>
      <c r="BJ115" s="620"/>
      <c r="BK115" s="618"/>
      <c r="BL115" s="619"/>
      <c r="BM115" s="598"/>
      <c r="BN115" s="621"/>
      <c r="BO115" s="602"/>
      <c r="BP115" s="598"/>
      <c r="BQ115" s="621"/>
      <c r="BR115" s="602"/>
      <c r="BS115" s="598"/>
      <c r="BT115" s="621"/>
      <c r="BU115" s="602"/>
      <c r="BV115" s="598"/>
      <c r="BW115" s="621"/>
      <c r="BX115" s="602"/>
      <c r="BY115" s="598"/>
      <c r="BZ115" s="621"/>
      <c r="CA115" s="602"/>
      <c r="CB115" s="622"/>
      <c r="CC115" s="601"/>
      <c r="CD115" s="623"/>
      <c r="CE115" s="624"/>
      <c r="CF115" s="625"/>
      <c r="CG115" s="626"/>
      <c r="CH115" s="626"/>
      <c r="CI115" s="626"/>
      <c r="CJ115" s="626"/>
      <c r="CK115" s="627"/>
      <c r="CL115" s="624"/>
      <c r="CM115" s="602"/>
      <c r="CN115" s="610"/>
      <c r="CO115" s="628"/>
      <c r="CP115" s="629"/>
      <c r="CQ115" s="630"/>
      <c r="CR115" s="629"/>
      <c r="CS115" s="630"/>
      <c r="CT115" s="629"/>
      <c r="CU115" s="630"/>
      <c r="CV115" s="629"/>
      <c r="CW115" s="337"/>
      <c r="CX115" s="338"/>
      <c r="CY115" s="299"/>
      <c r="CZ115" s="296"/>
      <c r="DA115" s="297"/>
      <c r="DB115" s="299"/>
      <c r="DC115" s="296"/>
      <c r="DD115" s="297"/>
      <c r="DE115" s="299"/>
      <c r="DF115" s="296"/>
      <c r="DG115" s="297"/>
      <c r="DH115" s="299"/>
      <c r="DI115" s="296"/>
      <c r="DJ115" s="297"/>
      <c r="DK115" s="299"/>
      <c r="DL115" s="296"/>
      <c r="DM115" s="297"/>
      <c r="DN115" s="299"/>
      <c r="DO115" s="296"/>
      <c r="DP115" s="297"/>
      <c r="DQ115" s="299"/>
      <c r="DR115" s="296"/>
      <c r="DS115" s="297"/>
      <c r="DT115" s="299"/>
      <c r="DU115" s="296"/>
      <c r="DV115" s="297"/>
      <c r="DW115" s="299"/>
      <c r="DX115" s="296"/>
      <c r="DY115" s="297"/>
      <c r="DZ115" s="299"/>
      <c r="EA115" s="296"/>
      <c r="EB115" s="297"/>
      <c r="EC115" s="299"/>
      <c r="ED115" s="296"/>
      <c r="EE115" s="297"/>
      <c r="EF115" s="299"/>
      <c r="EG115" s="296"/>
      <c r="EH115" s="297"/>
      <c r="EI115" s="299"/>
      <c r="EJ115" s="337"/>
      <c r="EK115" s="338"/>
      <c r="EL115" s="299"/>
      <c r="EM115" s="296"/>
      <c r="EN115" s="297"/>
      <c r="EO115" s="299"/>
      <c r="EP115" s="296"/>
      <c r="EQ115" s="297"/>
      <c r="ER115" s="299"/>
      <c r="ES115" s="296"/>
      <c r="ET115" s="297"/>
      <c r="EU115" s="299"/>
      <c r="EV115" s="296"/>
      <c r="EW115" s="297"/>
      <c r="EX115" s="339"/>
      <c r="EZ115" s="631"/>
      <c r="FA115" s="602"/>
      <c r="FB115" s="228"/>
      <c r="FC115" s="229"/>
      <c r="FD115" s="632"/>
      <c r="FE115" s="231"/>
      <c r="FF115" s="289"/>
      <c r="FG115" s="233"/>
      <c r="FH115" s="289"/>
      <c r="FI115" s="290"/>
      <c r="FJ115" s="291"/>
      <c r="FK115" s="633"/>
      <c r="FL115" s="634"/>
      <c r="FM115" s="635"/>
      <c r="FN115" s="636"/>
      <c r="FO115" s="231"/>
      <c r="FP115" s="289"/>
      <c r="FQ115" s="233"/>
      <c r="FR115" s="289"/>
      <c r="FS115" s="290"/>
      <c r="FT115" s="291"/>
      <c r="FU115" s="633"/>
      <c r="FV115" s="634"/>
      <c r="FW115" s="635"/>
      <c r="FX115" s="636"/>
      <c r="FZ115" s="239"/>
      <c r="GA115" s="240"/>
      <c r="GD115" s="192"/>
      <c r="GE115" s="192"/>
    </row>
    <row r="116" spans="2:187" ht="18.75" customHeight="1" x14ac:dyDescent="0.15">
      <c r="B116" s="595"/>
      <c r="C116" s="194"/>
      <c r="D116" s="195"/>
      <c r="E116" s="196"/>
      <c r="F116" s="596"/>
      <c r="G116" s="597"/>
      <c r="H116" s="302"/>
      <c r="I116" s="598"/>
      <c r="J116" s="599"/>
      <c r="K116" s="600"/>
      <c r="L116" s="601"/>
      <c r="M116" s="600"/>
      <c r="N116" s="602"/>
      <c r="O116" s="598"/>
      <c r="P116" s="602"/>
      <c r="Q116" s="603"/>
      <c r="R116" s="604"/>
      <c r="S116" s="604"/>
      <c r="T116" s="605"/>
      <c r="U116" s="701"/>
      <c r="V116" s="606"/>
      <c r="W116" s="607"/>
      <c r="X116" s="607"/>
      <c r="Y116" s="608"/>
      <c r="Z116" s="315"/>
      <c r="AA116" s="228"/>
      <c r="AB116" s="609"/>
      <c r="AC116" s="610"/>
      <c r="AD116" s="602"/>
      <c r="AE116" s="611"/>
      <c r="AF116" s="599"/>
      <c r="AG116" s="599"/>
      <c r="AH116" s="602"/>
      <c r="AI116" s="611"/>
      <c r="AJ116" s="602"/>
      <c r="AK116" s="612"/>
      <c r="AL116" s="607"/>
      <c r="AM116" s="607"/>
      <c r="AN116" s="613"/>
      <c r="AO116" s="614"/>
      <c r="AP116" s="615"/>
      <c r="AQ116" s="608"/>
      <c r="AR116" s="616"/>
      <c r="AS116" s="608"/>
      <c r="AT116" s="616"/>
      <c r="AU116" s="617"/>
      <c r="AV116" s="614"/>
      <c r="AW116" s="618"/>
      <c r="AX116" s="619"/>
      <c r="AY116" s="612"/>
      <c r="AZ116" s="607"/>
      <c r="BA116" s="607"/>
      <c r="BB116" s="613"/>
      <c r="BC116" s="620"/>
      <c r="BD116" s="615"/>
      <c r="BE116" s="608"/>
      <c r="BF116" s="616"/>
      <c r="BG116" s="608"/>
      <c r="BH116" s="616"/>
      <c r="BI116" s="617"/>
      <c r="BJ116" s="620"/>
      <c r="BK116" s="618"/>
      <c r="BL116" s="619"/>
      <c r="BM116" s="598"/>
      <c r="BN116" s="621"/>
      <c r="BO116" s="602"/>
      <c r="BP116" s="598"/>
      <c r="BQ116" s="621"/>
      <c r="BR116" s="602"/>
      <c r="BS116" s="598"/>
      <c r="BT116" s="621"/>
      <c r="BU116" s="602"/>
      <c r="BV116" s="598"/>
      <c r="BW116" s="621"/>
      <c r="BX116" s="602"/>
      <c r="BY116" s="598"/>
      <c r="BZ116" s="621"/>
      <c r="CA116" s="602"/>
      <c r="CB116" s="622"/>
      <c r="CC116" s="601"/>
      <c r="CD116" s="623"/>
      <c r="CE116" s="624"/>
      <c r="CF116" s="625"/>
      <c r="CG116" s="626"/>
      <c r="CH116" s="626"/>
      <c r="CI116" s="626"/>
      <c r="CJ116" s="626"/>
      <c r="CK116" s="627"/>
      <c r="CL116" s="624"/>
      <c r="CM116" s="602"/>
      <c r="CN116" s="610"/>
      <c r="CO116" s="628"/>
      <c r="CP116" s="629"/>
      <c r="CQ116" s="630"/>
      <c r="CR116" s="629"/>
      <c r="CS116" s="630"/>
      <c r="CT116" s="629"/>
      <c r="CU116" s="630"/>
      <c r="CV116" s="629"/>
      <c r="CW116" s="337"/>
      <c r="CX116" s="338"/>
      <c r="CY116" s="299"/>
      <c r="CZ116" s="296"/>
      <c r="DA116" s="297"/>
      <c r="DB116" s="299"/>
      <c r="DC116" s="296"/>
      <c r="DD116" s="297"/>
      <c r="DE116" s="299"/>
      <c r="DF116" s="296"/>
      <c r="DG116" s="297"/>
      <c r="DH116" s="299"/>
      <c r="DI116" s="296"/>
      <c r="DJ116" s="297"/>
      <c r="DK116" s="299"/>
      <c r="DL116" s="296"/>
      <c r="DM116" s="297"/>
      <c r="DN116" s="299"/>
      <c r="DO116" s="296"/>
      <c r="DP116" s="297"/>
      <c r="DQ116" s="299"/>
      <c r="DR116" s="296"/>
      <c r="DS116" s="297"/>
      <c r="DT116" s="299"/>
      <c r="DU116" s="296"/>
      <c r="DV116" s="297"/>
      <c r="DW116" s="299"/>
      <c r="DX116" s="296"/>
      <c r="DY116" s="297"/>
      <c r="DZ116" s="299"/>
      <c r="EA116" s="296"/>
      <c r="EB116" s="297"/>
      <c r="EC116" s="299"/>
      <c r="ED116" s="296"/>
      <c r="EE116" s="297"/>
      <c r="EF116" s="299"/>
      <c r="EG116" s="296"/>
      <c r="EH116" s="297"/>
      <c r="EI116" s="299"/>
      <c r="EJ116" s="337"/>
      <c r="EK116" s="338"/>
      <c r="EL116" s="299"/>
      <c r="EM116" s="296"/>
      <c r="EN116" s="297"/>
      <c r="EO116" s="299"/>
      <c r="EP116" s="296"/>
      <c r="EQ116" s="297"/>
      <c r="ER116" s="299"/>
      <c r="ES116" s="296"/>
      <c r="ET116" s="297"/>
      <c r="EU116" s="299"/>
      <c r="EV116" s="296"/>
      <c r="EW116" s="297"/>
      <c r="EX116" s="339"/>
      <c r="EZ116" s="631"/>
      <c r="FA116" s="602"/>
      <c r="FB116" s="228"/>
      <c r="FC116" s="229"/>
      <c r="FD116" s="632"/>
      <c r="FE116" s="231"/>
      <c r="FF116" s="289"/>
      <c r="FG116" s="233"/>
      <c r="FH116" s="289"/>
      <c r="FI116" s="290"/>
      <c r="FJ116" s="291"/>
      <c r="FK116" s="633"/>
      <c r="FL116" s="634"/>
      <c r="FM116" s="635"/>
      <c r="FN116" s="636"/>
      <c r="FO116" s="231"/>
      <c r="FP116" s="289"/>
      <c r="FQ116" s="233"/>
      <c r="FR116" s="289"/>
      <c r="FS116" s="290"/>
      <c r="FT116" s="291"/>
      <c r="FU116" s="633"/>
      <c r="FV116" s="634"/>
      <c r="FW116" s="635"/>
      <c r="FX116" s="636"/>
      <c r="FZ116" s="239"/>
      <c r="GA116" s="240"/>
      <c r="GD116" s="192"/>
      <c r="GE116" s="192"/>
    </row>
    <row r="117" spans="2:187" ht="18.75" customHeight="1" x14ac:dyDescent="0.15">
      <c r="B117" s="595"/>
      <c r="C117" s="194"/>
      <c r="D117" s="195"/>
      <c r="E117" s="196"/>
      <c r="F117" s="596"/>
      <c r="G117" s="597"/>
      <c r="H117" s="302"/>
      <c r="I117" s="598"/>
      <c r="J117" s="599"/>
      <c r="K117" s="600"/>
      <c r="L117" s="601"/>
      <c r="M117" s="600"/>
      <c r="N117" s="602"/>
      <c r="O117" s="598"/>
      <c r="P117" s="602"/>
      <c r="Q117" s="603"/>
      <c r="R117" s="604"/>
      <c r="S117" s="604"/>
      <c r="T117" s="605"/>
      <c r="U117" s="701"/>
      <c r="V117" s="606"/>
      <c r="W117" s="607"/>
      <c r="X117" s="607"/>
      <c r="Y117" s="608"/>
      <c r="Z117" s="315"/>
      <c r="AA117" s="228"/>
      <c r="AB117" s="609"/>
      <c r="AC117" s="610"/>
      <c r="AD117" s="602"/>
      <c r="AE117" s="611"/>
      <c r="AF117" s="599"/>
      <c r="AG117" s="599"/>
      <c r="AH117" s="602"/>
      <c r="AI117" s="611"/>
      <c r="AJ117" s="602"/>
      <c r="AK117" s="612"/>
      <c r="AL117" s="607"/>
      <c r="AM117" s="607"/>
      <c r="AN117" s="613"/>
      <c r="AO117" s="614"/>
      <c r="AP117" s="615"/>
      <c r="AQ117" s="608"/>
      <c r="AR117" s="616"/>
      <c r="AS117" s="608"/>
      <c r="AT117" s="616"/>
      <c r="AU117" s="617"/>
      <c r="AV117" s="614"/>
      <c r="AW117" s="618"/>
      <c r="AX117" s="619"/>
      <c r="AY117" s="612"/>
      <c r="AZ117" s="607"/>
      <c r="BA117" s="607"/>
      <c r="BB117" s="613"/>
      <c r="BC117" s="620"/>
      <c r="BD117" s="615"/>
      <c r="BE117" s="608"/>
      <c r="BF117" s="616"/>
      <c r="BG117" s="608"/>
      <c r="BH117" s="616"/>
      <c r="BI117" s="617"/>
      <c r="BJ117" s="620"/>
      <c r="BK117" s="618"/>
      <c r="BL117" s="619"/>
      <c r="BM117" s="598"/>
      <c r="BN117" s="621"/>
      <c r="BO117" s="602"/>
      <c r="BP117" s="598"/>
      <c r="BQ117" s="621"/>
      <c r="BR117" s="602"/>
      <c r="BS117" s="598"/>
      <c r="BT117" s="621"/>
      <c r="BU117" s="602"/>
      <c r="BV117" s="598"/>
      <c r="BW117" s="621"/>
      <c r="BX117" s="602"/>
      <c r="BY117" s="598"/>
      <c r="BZ117" s="621"/>
      <c r="CA117" s="602"/>
      <c r="CB117" s="622"/>
      <c r="CC117" s="601"/>
      <c r="CD117" s="623"/>
      <c r="CE117" s="624"/>
      <c r="CF117" s="625"/>
      <c r="CG117" s="626"/>
      <c r="CH117" s="626"/>
      <c r="CI117" s="626"/>
      <c r="CJ117" s="626"/>
      <c r="CK117" s="627"/>
      <c r="CL117" s="624"/>
      <c r="CM117" s="602"/>
      <c r="CN117" s="610"/>
      <c r="CO117" s="628"/>
      <c r="CP117" s="629"/>
      <c r="CQ117" s="630"/>
      <c r="CR117" s="629"/>
      <c r="CS117" s="630"/>
      <c r="CT117" s="629"/>
      <c r="CU117" s="630"/>
      <c r="CV117" s="629"/>
      <c r="CW117" s="337"/>
      <c r="CX117" s="338"/>
      <c r="CY117" s="299"/>
      <c r="CZ117" s="296"/>
      <c r="DA117" s="297"/>
      <c r="DB117" s="299"/>
      <c r="DC117" s="296"/>
      <c r="DD117" s="297"/>
      <c r="DE117" s="299"/>
      <c r="DF117" s="296"/>
      <c r="DG117" s="297"/>
      <c r="DH117" s="299"/>
      <c r="DI117" s="296"/>
      <c r="DJ117" s="297"/>
      <c r="DK117" s="299"/>
      <c r="DL117" s="296"/>
      <c r="DM117" s="297"/>
      <c r="DN117" s="299"/>
      <c r="DO117" s="296"/>
      <c r="DP117" s="297"/>
      <c r="DQ117" s="299"/>
      <c r="DR117" s="296"/>
      <c r="DS117" s="297"/>
      <c r="DT117" s="299"/>
      <c r="DU117" s="296"/>
      <c r="DV117" s="297"/>
      <c r="DW117" s="299"/>
      <c r="DX117" s="296"/>
      <c r="DY117" s="297"/>
      <c r="DZ117" s="299"/>
      <c r="EA117" s="296"/>
      <c r="EB117" s="297"/>
      <c r="EC117" s="299"/>
      <c r="ED117" s="296"/>
      <c r="EE117" s="297"/>
      <c r="EF117" s="299"/>
      <c r="EG117" s="296"/>
      <c r="EH117" s="297"/>
      <c r="EI117" s="299"/>
      <c r="EJ117" s="337"/>
      <c r="EK117" s="338"/>
      <c r="EL117" s="299"/>
      <c r="EM117" s="296"/>
      <c r="EN117" s="297"/>
      <c r="EO117" s="299"/>
      <c r="EP117" s="296"/>
      <c r="EQ117" s="297"/>
      <c r="ER117" s="299"/>
      <c r="ES117" s="296"/>
      <c r="ET117" s="297"/>
      <c r="EU117" s="299"/>
      <c r="EV117" s="296"/>
      <c r="EW117" s="297"/>
      <c r="EX117" s="339"/>
      <c r="EZ117" s="631"/>
      <c r="FA117" s="602"/>
      <c r="FB117" s="228"/>
      <c r="FC117" s="229"/>
      <c r="FD117" s="632"/>
      <c r="FE117" s="231"/>
      <c r="FF117" s="289"/>
      <c r="FG117" s="233"/>
      <c r="FH117" s="289"/>
      <c r="FI117" s="290"/>
      <c r="FJ117" s="291"/>
      <c r="FK117" s="633"/>
      <c r="FL117" s="634"/>
      <c r="FM117" s="635"/>
      <c r="FN117" s="636"/>
      <c r="FO117" s="231"/>
      <c r="FP117" s="289"/>
      <c r="FQ117" s="233"/>
      <c r="FR117" s="289"/>
      <c r="FS117" s="290"/>
      <c r="FT117" s="291"/>
      <c r="FU117" s="633"/>
      <c r="FV117" s="634"/>
      <c r="FW117" s="635"/>
      <c r="FX117" s="636"/>
      <c r="FZ117" s="239"/>
      <c r="GA117" s="240"/>
      <c r="GD117" s="192"/>
      <c r="GE117" s="192"/>
    </row>
    <row r="118" spans="2:187" ht="18.75" customHeight="1" x14ac:dyDescent="0.15">
      <c r="B118" s="595"/>
      <c r="C118" s="194"/>
      <c r="D118" s="195"/>
      <c r="E118" s="196"/>
      <c r="F118" s="596"/>
      <c r="G118" s="597"/>
      <c r="H118" s="302"/>
      <c r="I118" s="598"/>
      <c r="J118" s="599"/>
      <c r="K118" s="600"/>
      <c r="L118" s="601"/>
      <c r="M118" s="600"/>
      <c r="N118" s="602"/>
      <c r="O118" s="598"/>
      <c r="P118" s="602"/>
      <c r="Q118" s="603"/>
      <c r="R118" s="604"/>
      <c r="S118" s="604"/>
      <c r="T118" s="605"/>
      <c r="U118" s="701"/>
      <c r="V118" s="606"/>
      <c r="W118" s="607"/>
      <c r="X118" s="607"/>
      <c r="Y118" s="608"/>
      <c r="Z118" s="315"/>
      <c r="AA118" s="228"/>
      <c r="AB118" s="609"/>
      <c r="AC118" s="610"/>
      <c r="AD118" s="602"/>
      <c r="AE118" s="611"/>
      <c r="AF118" s="599"/>
      <c r="AG118" s="599"/>
      <c r="AH118" s="602"/>
      <c r="AI118" s="611"/>
      <c r="AJ118" s="602"/>
      <c r="AK118" s="612"/>
      <c r="AL118" s="607"/>
      <c r="AM118" s="607"/>
      <c r="AN118" s="613"/>
      <c r="AO118" s="614"/>
      <c r="AP118" s="615"/>
      <c r="AQ118" s="608"/>
      <c r="AR118" s="616"/>
      <c r="AS118" s="608"/>
      <c r="AT118" s="616"/>
      <c r="AU118" s="617"/>
      <c r="AV118" s="614"/>
      <c r="AW118" s="618"/>
      <c r="AX118" s="619"/>
      <c r="AY118" s="612"/>
      <c r="AZ118" s="607"/>
      <c r="BA118" s="607"/>
      <c r="BB118" s="613"/>
      <c r="BC118" s="620"/>
      <c r="BD118" s="615"/>
      <c r="BE118" s="608"/>
      <c r="BF118" s="616"/>
      <c r="BG118" s="608"/>
      <c r="BH118" s="616"/>
      <c r="BI118" s="617"/>
      <c r="BJ118" s="620"/>
      <c r="BK118" s="618"/>
      <c r="BL118" s="619"/>
      <c r="BM118" s="598"/>
      <c r="BN118" s="621"/>
      <c r="BO118" s="602"/>
      <c r="BP118" s="598"/>
      <c r="BQ118" s="621"/>
      <c r="BR118" s="602"/>
      <c r="BS118" s="598"/>
      <c r="BT118" s="621"/>
      <c r="BU118" s="602"/>
      <c r="BV118" s="598"/>
      <c r="BW118" s="621"/>
      <c r="BX118" s="602"/>
      <c r="BY118" s="598"/>
      <c r="BZ118" s="621"/>
      <c r="CA118" s="602"/>
      <c r="CB118" s="622"/>
      <c r="CC118" s="601"/>
      <c r="CD118" s="623"/>
      <c r="CE118" s="624"/>
      <c r="CF118" s="625"/>
      <c r="CG118" s="626"/>
      <c r="CH118" s="626"/>
      <c r="CI118" s="626"/>
      <c r="CJ118" s="626"/>
      <c r="CK118" s="627"/>
      <c r="CL118" s="624"/>
      <c r="CM118" s="602"/>
      <c r="CN118" s="610"/>
      <c r="CO118" s="628"/>
      <c r="CP118" s="629"/>
      <c r="CQ118" s="630"/>
      <c r="CR118" s="629"/>
      <c r="CS118" s="630"/>
      <c r="CT118" s="629"/>
      <c r="CU118" s="630"/>
      <c r="CV118" s="629"/>
      <c r="CW118" s="337"/>
      <c r="CX118" s="338"/>
      <c r="CY118" s="299"/>
      <c r="CZ118" s="296"/>
      <c r="DA118" s="297"/>
      <c r="DB118" s="299"/>
      <c r="DC118" s="296"/>
      <c r="DD118" s="297"/>
      <c r="DE118" s="299"/>
      <c r="DF118" s="296"/>
      <c r="DG118" s="297"/>
      <c r="DH118" s="299"/>
      <c r="DI118" s="296"/>
      <c r="DJ118" s="297"/>
      <c r="DK118" s="299"/>
      <c r="DL118" s="296"/>
      <c r="DM118" s="297"/>
      <c r="DN118" s="299"/>
      <c r="DO118" s="296"/>
      <c r="DP118" s="297"/>
      <c r="DQ118" s="299"/>
      <c r="DR118" s="296"/>
      <c r="DS118" s="297"/>
      <c r="DT118" s="299"/>
      <c r="DU118" s="296"/>
      <c r="DV118" s="297"/>
      <c r="DW118" s="299"/>
      <c r="DX118" s="296"/>
      <c r="DY118" s="297"/>
      <c r="DZ118" s="299"/>
      <c r="EA118" s="296"/>
      <c r="EB118" s="297"/>
      <c r="EC118" s="299"/>
      <c r="ED118" s="296"/>
      <c r="EE118" s="297"/>
      <c r="EF118" s="299"/>
      <c r="EG118" s="296"/>
      <c r="EH118" s="297"/>
      <c r="EI118" s="299"/>
      <c r="EJ118" s="337"/>
      <c r="EK118" s="338"/>
      <c r="EL118" s="299"/>
      <c r="EM118" s="296"/>
      <c r="EN118" s="297"/>
      <c r="EO118" s="299"/>
      <c r="EP118" s="296"/>
      <c r="EQ118" s="297"/>
      <c r="ER118" s="299"/>
      <c r="ES118" s="296"/>
      <c r="ET118" s="297"/>
      <c r="EU118" s="299"/>
      <c r="EV118" s="296"/>
      <c r="EW118" s="297"/>
      <c r="EX118" s="339"/>
      <c r="EZ118" s="631"/>
      <c r="FA118" s="602"/>
      <c r="FB118" s="228"/>
      <c r="FC118" s="229"/>
      <c r="FD118" s="632"/>
      <c r="FE118" s="231"/>
      <c r="FF118" s="289"/>
      <c r="FG118" s="233"/>
      <c r="FH118" s="289"/>
      <c r="FI118" s="290"/>
      <c r="FJ118" s="291"/>
      <c r="FK118" s="633"/>
      <c r="FL118" s="634"/>
      <c r="FM118" s="635"/>
      <c r="FN118" s="636"/>
      <c r="FO118" s="231"/>
      <c r="FP118" s="289"/>
      <c r="FQ118" s="233"/>
      <c r="FR118" s="289"/>
      <c r="FS118" s="290"/>
      <c r="FT118" s="291"/>
      <c r="FU118" s="633"/>
      <c r="FV118" s="634"/>
      <c r="FW118" s="635"/>
      <c r="FX118" s="636"/>
      <c r="FZ118" s="239"/>
      <c r="GA118" s="240"/>
      <c r="GD118" s="192"/>
      <c r="GE118" s="192"/>
    </row>
    <row r="119" spans="2:187" ht="18.75" customHeight="1" x14ac:dyDescent="0.15">
      <c r="B119" s="595"/>
      <c r="C119" s="194"/>
      <c r="D119" s="195"/>
      <c r="E119" s="196"/>
      <c r="F119" s="596"/>
      <c r="G119" s="597"/>
      <c r="H119" s="302"/>
      <c r="I119" s="598"/>
      <c r="J119" s="599"/>
      <c r="K119" s="600"/>
      <c r="L119" s="601"/>
      <c r="M119" s="600"/>
      <c r="N119" s="602"/>
      <c r="O119" s="598"/>
      <c r="P119" s="602"/>
      <c r="Q119" s="603"/>
      <c r="R119" s="604"/>
      <c r="S119" s="604"/>
      <c r="T119" s="605"/>
      <c r="U119" s="701"/>
      <c r="V119" s="606"/>
      <c r="W119" s="607"/>
      <c r="X119" s="607"/>
      <c r="Y119" s="608"/>
      <c r="Z119" s="315"/>
      <c r="AA119" s="228"/>
      <c r="AB119" s="609"/>
      <c r="AC119" s="610"/>
      <c r="AD119" s="602"/>
      <c r="AE119" s="611"/>
      <c r="AF119" s="599"/>
      <c r="AG119" s="599"/>
      <c r="AH119" s="602"/>
      <c r="AI119" s="611"/>
      <c r="AJ119" s="602"/>
      <c r="AK119" s="612"/>
      <c r="AL119" s="607"/>
      <c r="AM119" s="607"/>
      <c r="AN119" s="613"/>
      <c r="AO119" s="614"/>
      <c r="AP119" s="615"/>
      <c r="AQ119" s="608"/>
      <c r="AR119" s="616"/>
      <c r="AS119" s="608"/>
      <c r="AT119" s="616"/>
      <c r="AU119" s="617"/>
      <c r="AV119" s="614"/>
      <c r="AW119" s="618"/>
      <c r="AX119" s="619"/>
      <c r="AY119" s="612"/>
      <c r="AZ119" s="607"/>
      <c r="BA119" s="607"/>
      <c r="BB119" s="613"/>
      <c r="BC119" s="620"/>
      <c r="BD119" s="615"/>
      <c r="BE119" s="608"/>
      <c r="BF119" s="616"/>
      <c r="BG119" s="608"/>
      <c r="BH119" s="616"/>
      <c r="BI119" s="617"/>
      <c r="BJ119" s="620"/>
      <c r="BK119" s="618"/>
      <c r="BL119" s="619"/>
      <c r="BM119" s="598"/>
      <c r="BN119" s="621"/>
      <c r="BO119" s="602"/>
      <c r="BP119" s="598"/>
      <c r="BQ119" s="621"/>
      <c r="BR119" s="602"/>
      <c r="BS119" s="598"/>
      <c r="BT119" s="621"/>
      <c r="BU119" s="602"/>
      <c r="BV119" s="598"/>
      <c r="BW119" s="621"/>
      <c r="BX119" s="602"/>
      <c r="BY119" s="598"/>
      <c r="BZ119" s="621"/>
      <c r="CA119" s="602"/>
      <c r="CB119" s="622"/>
      <c r="CC119" s="601"/>
      <c r="CD119" s="623"/>
      <c r="CE119" s="624"/>
      <c r="CF119" s="625"/>
      <c r="CG119" s="626"/>
      <c r="CH119" s="626"/>
      <c r="CI119" s="626"/>
      <c r="CJ119" s="626"/>
      <c r="CK119" s="627"/>
      <c r="CL119" s="624"/>
      <c r="CM119" s="602"/>
      <c r="CN119" s="610"/>
      <c r="CO119" s="628"/>
      <c r="CP119" s="629"/>
      <c r="CQ119" s="630"/>
      <c r="CR119" s="629"/>
      <c r="CS119" s="630"/>
      <c r="CT119" s="629"/>
      <c r="CU119" s="630"/>
      <c r="CV119" s="629"/>
      <c r="CW119" s="337"/>
      <c r="CX119" s="338"/>
      <c r="CY119" s="299"/>
      <c r="CZ119" s="296"/>
      <c r="DA119" s="297"/>
      <c r="DB119" s="299"/>
      <c r="DC119" s="296"/>
      <c r="DD119" s="297"/>
      <c r="DE119" s="299"/>
      <c r="DF119" s="296"/>
      <c r="DG119" s="297"/>
      <c r="DH119" s="299"/>
      <c r="DI119" s="296"/>
      <c r="DJ119" s="297"/>
      <c r="DK119" s="299"/>
      <c r="DL119" s="296"/>
      <c r="DM119" s="297"/>
      <c r="DN119" s="299"/>
      <c r="DO119" s="296"/>
      <c r="DP119" s="297"/>
      <c r="DQ119" s="299"/>
      <c r="DR119" s="296"/>
      <c r="DS119" s="297"/>
      <c r="DT119" s="299"/>
      <c r="DU119" s="296"/>
      <c r="DV119" s="297"/>
      <c r="DW119" s="299"/>
      <c r="DX119" s="296"/>
      <c r="DY119" s="297"/>
      <c r="DZ119" s="299"/>
      <c r="EA119" s="296"/>
      <c r="EB119" s="297"/>
      <c r="EC119" s="299"/>
      <c r="ED119" s="296"/>
      <c r="EE119" s="297"/>
      <c r="EF119" s="299"/>
      <c r="EG119" s="296"/>
      <c r="EH119" s="297"/>
      <c r="EI119" s="299"/>
      <c r="EJ119" s="337"/>
      <c r="EK119" s="338"/>
      <c r="EL119" s="299"/>
      <c r="EM119" s="296"/>
      <c r="EN119" s="297"/>
      <c r="EO119" s="299"/>
      <c r="EP119" s="296"/>
      <c r="EQ119" s="297"/>
      <c r="ER119" s="299"/>
      <c r="ES119" s="296"/>
      <c r="ET119" s="297"/>
      <c r="EU119" s="299"/>
      <c r="EV119" s="296"/>
      <c r="EW119" s="297"/>
      <c r="EX119" s="339"/>
      <c r="EZ119" s="631"/>
      <c r="FA119" s="602"/>
      <c r="FB119" s="228"/>
      <c r="FC119" s="229"/>
      <c r="FD119" s="632"/>
      <c r="FE119" s="231"/>
      <c r="FF119" s="289"/>
      <c r="FG119" s="233"/>
      <c r="FH119" s="289"/>
      <c r="FI119" s="290"/>
      <c r="FJ119" s="291"/>
      <c r="FK119" s="633"/>
      <c r="FL119" s="634"/>
      <c r="FM119" s="635"/>
      <c r="FN119" s="636"/>
      <c r="FO119" s="231"/>
      <c r="FP119" s="289"/>
      <c r="FQ119" s="233"/>
      <c r="FR119" s="289"/>
      <c r="FS119" s="290"/>
      <c r="FT119" s="291"/>
      <c r="FU119" s="633"/>
      <c r="FV119" s="634"/>
      <c r="FW119" s="635"/>
      <c r="FX119" s="636"/>
      <c r="FZ119" s="239"/>
      <c r="GA119" s="240"/>
      <c r="GD119" s="192"/>
      <c r="GE119" s="192"/>
    </row>
    <row r="120" spans="2:187" ht="18.75" customHeight="1" x14ac:dyDescent="0.15">
      <c r="B120" s="595"/>
      <c r="C120" s="194"/>
      <c r="D120" s="195"/>
      <c r="E120" s="196"/>
      <c r="F120" s="596"/>
      <c r="G120" s="597"/>
      <c r="H120" s="302"/>
      <c r="I120" s="598"/>
      <c r="J120" s="599"/>
      <c r="K120" s="600"/>
      <c r="L120" s="601"/>
      <c r="M120" s="600"/>
      <c r="N120" s="602"/>
      <c r="O120" s="598"/>
      <c r="P120" s="602"/>
      <c r="Q120" s="603"/>
      <c r="R120" s="604"/>
      <c r="S120" s="604"/>
      <c r="T120" s="605"/>
      <c r="U120" s="701"/>
      <c r="V120" s="606"/>
      <c r="W120" s="607"/>
      <c r="X120" s="607"/>
      <c r="Y120" s="608"/>
      <c r="Z120" s="315"/>
      <c r="AA120" s="228"/>
      <c r="AB120" s="609"/>
      <c r="AC120" s="610"/>
      <c r="AD120" s="602"/>
      <c r="AE120" s="611"/>
      <c r="AF120" s="599"/>
      <c r="AG120" s="599"/>
      <c r="AH120" s="602"/>
      <c r="AI120" s="611"/>
      <c r="AJ120" s="602"/>
      <c r="AK120" s="612"/>
      <c r="AL120" s="607"/>
      <c r="AM120" s="607"/>
      <c r="AN120" s="613"/>
      <c r="AO120" s="614"/>
      <c r="AP120" s="615"/>
      <c r="AQ120" s="608"/>
      <c r="AR120" s="616"/>
      <c r="AS120" s="608"/>
      <c r="AT120" s="616"/>
      <c r="AU120" s="617"/>
      <c r="AV120" s="614"/>
      <c r="AW120" s="618"/>
      <c r="AX120" s="619"/>
      <c r="AY120" s="612"/>
      <c r="AZ120" s="607"/>
      <c r="BA120" s="607"/>
      <c r="BB120" s="613"/>
      <c r="BC120" s="620"/>
      <c r="BD120" s="615"/>
      <c r="BE120" s="608"/>
      <c r="BF120" s="616"/>
      <c r="BG120" s="608"/>
      <c r="BH120" s="616"/>
      <c r="BI120" s="617"/>
      <c r="BJ120" s="620"/>
      <c r="BK120" s="618"/>
      <c r="BL120" s="619"/>
      <c r="BM120" s="598"/>
      <c r="BN120" s="621"/>
      <c r="BO120" s="602"/>
      <c r="BP120" s="598"/>
      <c r="BQ120" s="621"/>
      <c r="BR120" s="602"/>
      <c r="BS120" s="598"/>
      <c r="BT120" s="621"/>
      <c r="BU120" s="602"/>
      <c r="BV120" s="598"/>
      <c r="BW120" s="621"/>
      <c r="BX120" s="602"/>
      <c r="BY120" s="598"/>
      <c r="BZ120" s="621"/>
      <c r="CA120" s="602"/>
      <c r="CB120" s="622"/>
      <c r="CC120" s="601"/>
      <c r="CD120" s="623"/>
      <c r="CE120" s="624"/>
      <c r="CF120" s="625"/>
      <c r="CG120" s="626"/>
      <c r="CH120" s="626"/>
      <c r="CI120" s="626"/>
      <c r="CJ120" s="626"/>
      <c r="CK120" s="627"/>
      <c r="CL120" s="624"/>
      <c r="CM120" s="602"/>
      <c r="CN120" s="610"/>
      <c r="CO120" s="628"/>
      <c r="CP120" s="629"/>
      <c r="CQ120" s="630"/>
      <c r="CR120" s="629"/>
      <c r="CS120" s="630"/>
      <c r="CT120" s="629"/>
      <c r="CU120" s="630"/>
      <c r="CV120" s="629"/>
      <c r="CW120" s="337"/>
      <c r="CX120" s="338"/>
      <c r="CY120" s="299"/>
      <c r="CZ120" s="296"/>
      <c r="DA120" s="297"/>
      <c r="DB120" s="299"/>
      <c r="DC120" s="296"/>
      <c r="DD120" s="297"/>
      <c r="DE120" s="299"/>
      <c r="DF120" s="296"/>
      <c r="DG120" s="297"/>
      <c r="DH120" s="299"/>
      <c r="DI120" s="296"/>
      <c r="DJ120" s="297"/>
      <c r="DK120" s="299"/>
      <c r="DL120" s="296"/>
      <c r="DM120" s="297"/>
      <c r="DN120" s="299"/>
      <c r="DO120" s="296"/>
      <c r="DP120" s="297"/>
      <c r="DQ120" s="299"/>
      <c r="DR120" s="296"/>
      <c r="DS120" s="297"/>
      <c r="DT120" s="299"/>
      <c r="DU120" s="296"/>
      <c r="DV120" s="297"/>
      <c r="DW120" s="299"/>
      <c r="DX120" s="296"/>
      <c r="DY120" s="297"/>
      <c r="DZ120" s="299"/>
      <c r="EA120" s="296"/>
      <c r="EB120" s="297"/>
      <c r="EC120" s="299"/>
      <c r="ED120" s="296"/>
      <c r="EE120" s="297"/>
      <c r="EF120" s="299"/>
      <c r="EG120" s="296"/>
      <c r="EH120" s="297"/>
      <c r="EI120" s="299"/>
      <c r="EJ120" s="337"/>
      <c r="EK120" s="338"/>
      <c r="EL120" s="299"/>
      <c r="EM120" s="296"/>
      <c r="EN120" s="297"/>
      <c r="EO120" s="299"/>
      <c r="EP120" s="296"/>
      <c r="EQ120" s="297"/>
      <c r="ER120" s="299"/>
      <c r="ES120" s="296"/>
      <c r="ET120" s="297"/>
      <c r="EU120" s="299"/>
      <c r="EV120" s="296"/>
      <c r="EW120" s="297"/>
      <c r="EX120" s="339"/>
      <c r="EZ120" s="631"/>
      <c r="FA120" s="602"/>
      <c r="FB120" s="228"/>
      <c r="FC120" s="229"/>
      <c r="FD120" s="632"/>
      <c r="FE120" s="231"/>
      <c r="FF120" s="289"/>
      <c r="FG120" s="233"/>
      <c r="FH120" s="289"/>
      <c r="FI120" s="290"/>
      <c r="FJ120" s="291"/>
      <c r="FK120" s="633"/>
      <c r="FL120" s="634"/>
      <c r="FM120" s="635"/>
      <c r="FN120" s="636"/>
      <c r="FO120" s="231"/>
      <c r="FP120" s="289"/>
      <c r="FQ120" s="233"/>
      <c r="FR120" s="289"/>
      <c r="FS120" s="290"/>
      <c r="FT120" s="291"/>
      <c r="FU120" s="633"/>
      <c r="FV120" s="634"/>
      <c r="FW120" s="635"/>
      <c r="FX120" s="636"/>
      <c r="FZ120" s="239"/>
      <c r="GA120" s="240"/>
      <c r="GD120" s="192"/>
      <c r="GE120" s="192"/>
    </row>
    <row r="121" spans="2:187" ht="18.75" customHeight="1" x14ac:dyDescent="0.15">
      <c r="B121" s="595"/>
      <c r="C121" s="194"/>
      <c r="D121" s="195"/>
      <c r="E121" s="196"/>
      <c r="F121" s="596"/>
      <c r="G121" s="597"/>
      <c r="H121" s="302"/>
      <c r="I121" s="598"/>
      <c r="J121" s="599"/>
      <c r="K121" s="600"/>
      <c r="L121" s="601"/>
      <c r="M121" s="600"/>
      <c r="N121" s="602"/>
      <c r="O121" s="598"/>
      <c r="P121" s="602"/>
      <c r="Q121" s="603"/>
      <c r="R121" s="604"/>
      <c r="S121" s="604"/>
      <c r="T121" s="605"/>
      <c r="U121" s="701"/>
      <c r="V121" s="606"/>
      <c r="W121" s="607"/>
      <c r="X121" s="607"/>
      <c r="Y121" s="608"/>
      <c r="Z121" s="315"/>
      <c r="AA121" s="228"/>
      <c r="AB121" s="609"/>
      <c r="AC121" s="610"/>
      <c r="AD121" s="602"/>
      <c r="AE121" s="611"/>
      <c r="AF121" s="599"/>
      <c r="AG121" s="599"/>
      <c r="AH121" s="602"/>
      <c r="AI121" s="611"/>
      <c r="AJ121" s="602"/>
      <c r="AK121" s="612"/>
      <c r="AL121" s="607"/>
      <c r="AM121" s="607"/>
      <c r="AN121" s="613"/>
      <c r="AO121" s="614"/>
      <c r="AP121" s="615"/>
      <c r="AQ121" s="608"/>
      <c r="AR121" s="616"/>
      <c r="AS121" s="608"/>
      <c r="AT121" s="616"/>
      <c r="AU121" s="617"/>
      <c r="AV121" s="614"/>
      <c r="AW121" s="618"/>
      <c r="AX121" s="619"/>
      <c r="AY121" s="612"/>
      <c r="AZ121" s="607"/>
      <c r="BA121" s="607"/>
      <c r="BB121" s="613"/>
      <c r="BC121" s="620"/>
      <c r="BD121" s="615"/>
      <c r="BE121" s="608"/>
      <c r="BF121" s="616"/>
      <c r="BG121" s="608"/>
      <c r="BH121" s="616"/>
      <c r="BI121" s="617"/>
      <c r="BJ121" s="620"/>
      <c r="BK121" s="618"/>
      <c r="BL121" s="619"/>
      <c r="BM121" s="598"/>
      <c r="BN121" s="621"/>
      <c r="BO121" s="602"/>
      <c r="BP121" s="598"/>
      <c r="BQ121" s="621"/>
      <c r="BR121" s="602"/>
      <c r="BS121" s="598"/>
      <c r="BT121" s="621"/>
      <c r="BU121" s="602"/>
      <c r="BV121" s="598"/>
      <c r="BW121" s="621"/>
      <c r="BX121" s="602"/>
      <c r="BY121" s="598"/>
      <c r="BZ121" s="621"/>
      <c r="CA121" s="602"/>
      <c r="CB121" s="622"/>
      <c r="CC121" s="601"/>
      <c r="CD121" s="623"/>
      <c r="CE121" s="624"/>
      <c r="CF121" s="625"/>
      <c r="CG121" s="626"/>
      <c r="CH121" s="626"/>
      <c r="CI121" s="626"/>
      <c r="CJ121" s="626"/>
      <c r="CK121" s="627"/>
      <c r="CL121" s="624"/>
      <c r="CM121" s="602"/>
      <c r="CN121" s="610"/>
      <c r="CO121" s="628"/>
      <c r="CP121" s="629"/>
      <c r="CQ121" s="630"/>
      <c r="CR121" s="629"/>
      <c r="CS121" s="630"/>
      <c r="CT121" s="629"/>
      <c r="CU121" s="630"/>
      <c r="CV121" s="629"/>
      <c r="CW121" s="337"/>
      <c r="CX121" s="338"/>
      <c r="CY121" s="299"/>
      <c r="CZ121" s="296"/>
      <c r="DA121" s="297"/>
      <c r="DB121" s="299"/>
      <c r="DC121" s="296"/>
      <c r="DD121" s="297"/>
      <c r="DE121" s="299"/>
      <c r="DF121" s="296"/>
      <c r="DG121" s="297"/>
      <c r="DH121" s="299"/>
      <c r="DI121" s="296"/>
      <c r="DJ121" s="297"/>
      <c r="DK121" s="299"/>
      <c r="DL121" s="296"/>
      <c r="DM121" s="297"/>
      <c r="DN121" s="299"/>
      <c r="DO121" s="296"/>
      <c r="DP121" s="297"/>
      <c r="DQ121" s="299"/>
      <c r="DR121" s="296"/>
      <c r="DS121" s="297"/>
      <c r="DT121" s="299"/>
      <c r="DU121" s="296"/>
      <c r="DV121" s="297"/>
      <c r="DW121" s="299"/>
      <c r="DX121" s="296"/>
      <c r="DY121" s="297"/>
      <c r="DZ121" s="299"/>
      <c r="EA121" s="296"/>
      <c r="EB121" s="297"/>
      <c r="EC121" s="299"/>
      <c r="ED121" s="296"/>
      <c r="EE121" s="297"/>
      <c r="EF121" s="299"/>
      <c r="EG121" s="296"/>
      <c r="EH121" s="297"/>
      <c r="EI121" s="299"/>
      <c r="EJ121" s="337"/>
      <c r="EK121" s="338"/>
      <c r="EL121" s="299"/>
      <c r="EM121" s="296"/>
      <c r="EN121" s="297"/>
      <c r="EO121" s="299"/>
      <c r="EP121" s="296"/>
      <c r="EQ121" s="297"/>
      <c r="ER121" s="299"/>
      <c r="ES121" s="296"/>
      <c r="ET121" s="297"/>
      <c r="EU121" s="299"/>
      <c r="EV121" s="296"/>
      <c r="EW121" s="297"/>
      <c r="EX121" s="339"/>
      <c r="EZ121" s="631"/>
      <c r="FA121" s="602"/>
      <c r="FB121" s="228"/>
      <c r="FC121" s="229"/>
      <c r="FD121" s="632"/>
      <c r="FE121" s="231"/>
      <c r="FF121" s="289"/>
      <c r="FG121" s="233"/>
      <c r="FH121" s="289"/>
      <c r="FI121" s="290"/>
      <c r="FJ121" s="291"/>
      <c r="FK121" s="633"/>
      <c r="FL121" s="634"/>
      <c r="FM121" s="635"/>
      <c r="FN121" s="636"/>
      <c r="FO121" s="231"/>
      <c r="FP121" s="289"/>
      <c r="FQ121" s="233"/>
      <c r="FR121" s="289"/>
      <c r="FS121" s="290"/>
      <c r="FT121" s="291"/>
      <c r="FU121" s="633"/>
      <c r="FV121" s="634"/>
      <c r="FW121" s="635"/>
      <c r="FX121" s="636"/>
      <c r="FZ121" s="239"/>
      <c r="GA121" s="240"/>
      <c r="GD121" s="192"/>
      <c r="GE121" s="192"/>
    </row>
    <row r="122" spans="2:187" ht="18.75" customHeight="1" x14ac:dyDescent="0.15">
      <c r="B122" s="595"/>
      <c r="C122" s="194"/>
      <c r="D122" s="195"/>
      <c r="E122" s="196"/>
      <c r="F122" s="596"/>
      <c r="G122" s="597"/>
      <c r="H122" s="302"/>
      <c r="I122" s="598"/>
      <c r="J122" s="599"/>
      <c r="K122" s="600"/>
      <c r="L122" s="601"/>
      <c r="M122" s="600"/>
      <c r="N122" s="602"/>
      <c r="O122" s="598"/>
      <c r="P122" s="602"/>
      <c r="Q122" s="603"/>
      <c r="R122" s="604"/>
      <c r="S122" s="604"/>
      <c r="T122" s="605"/>
      <c r="U122" s="701"/>
      <c r="V122" s="606"/>
      <c r="W122" s="607"/>
      <c r="X122" s="607"/>
      <c r="Y122" s="608"/>
      <c r="Z122" s="315"/>
      <c r="AA122" s="228"/>
      <c r="AB122" s="609"/>
      <c r="AC122" s="610"/>
      <c r="AD122" s="602"/>
      <c r="AE122" s="611"/>
      <c r="AF122" s="599"/>
      <c r="AG122" s="599"/>
      <c r="AH122" s="602"/>
      <c r="AI122" s="611"/>
      <c r="AJ122" s="602"/>
      <c r="AK122" s="612"/>
      <c r="AL122" s="607"/>
      <c r="AM122" s="607"/>
      <c r="AN122" s="613"/>
      <c r="AO122" s="614"/>
      <c r="AP122" s="615"/>
      <c r="AQ122" s="608"/>
      <c r="AR122" s="616"/>
      <c r="AS122" s="608"/>
      <c r="AT122" s="616"/>
      <c r="AU122" s="617"/>
      <c r="AV122" s="614"/>
      <c r="AW122" s="618"/>
      <c r="AX122" s="619"/>
      <c r="AY122" s="612"/>
      <c r="AZ122" s="607"/>
      <c r="BA122" s="607"/>
      <c r="BB122" s="613"/>
      <c r="BC122" s="620"/>
      <c r="BD122" s="615"/>
      <c r="BE122" s="608"/>
      <c r="BF122" s="616"/>
      <c r="BG122" s="608"/>
      <c r="BH122" s="616"/>
      <c r="BI122" s="617"/>
      <c r="BJ122" s="620"/>
      <c r="BK122" s="618"/>
      <c r="BL122" s="619"/>
      <c r="BM122" s="598"/>
      <c r="BN122" s="621"/>
      <c r="BO122" s="602"/>
      <c r="BP122" s="598"/>
      <c r="BQ122" s="621"/>
      <c r="BR122" s="602"/>
      <c r="BS122" s="598"/>
      <c r="BT122" s="621"/>
      <c r="BU122" s="602"/>
      <c r="BV122" s="598"/>
      <c r="BW122" s="621"/>
      <c r="BX122" s="602"/>
      <c r="BY122" s="598"/>
      <c r="BZ122" s="621"/>
      <c r="CA122" s="602"/>
      <c r="CB122" s="622"/>
      <c r="CC122" s="601"/>
      <c r="CD122" s="623"/>
      <c r="CE122" s="624"/>
      <c r="CF122" s="625"/>
      <c r="CG122" s="626"/>
      <c r="CH122" s="626"/>
      <c r="CI122" s="626"/>
      <c r="CJ122" s="626"/>
      <c r="CK122" s="627"/>
      <c r="CL122" s="624"/>
      <c r="CM122" s="602"/>
      <c r="CN122" s="610"/>
      <c r="CO122" s="628"/>
      <c r="CP122" s="629"/>
      <c r="CQ122" s="630"/>
      <c r="CR122" s="629"/>
      <c r="CS122" s="630"/>
      <c r="CT122" s="629"/>
      <c r="CU122" s="630"/>
      <c r="CV122" s="629"/>
      <c r="CW122" s="337"/>
      <c r="CX122" s="338"/>
      <c r="CY122" s="299"/>
      <c r="CZ122" s="296"/>
      <c r="DA122" s="297"/>
      <c r="DB122" s="299"/>
      <c r="DC122" s="296"/>
      <c r="DD122" s="297"/>
      <c r="DE122" s="299"/>
      <c r="DF122" s="296"/>
      <c r="DG122" s="297"/>
      <c r="DH122" s="299"/>
      <c r="DI122" s="296"/>
      <c r="DJ122" s="297"/>
      <c r="DK122" s="299"/>
      <c r="DL122" s="296"/>
      <c r="DM122" s="297"/>
      <c r="DN122" s="299"/>
      <c r="DO122" s="296"/>
      <c r="DP122" s="297"/>
      <c r="DQ122" s="299"/>
      <c r="DR122" s="296"/>
      <c r="DS122" s="297"/>
      <c r="DT122" s="299"/>
      <c r="DU122" s="296"/>
      <c r="DV122" s="297"/>
      <c r="DW122" s="299"/>
      <c r="DX122" s="296"/>
      <c r="DY122" s="297"/>
      <c r="DZ122" s="299"/>
      <c r="EA122" s="296"/>
      <c r="EB122" s="297"/>
      <c r="EC122" s="299"/>
      <c r="ED122" s="296"/>
      <c r="EE122" s="297"/>
      <c r="EF122" s="299"/>
      <c r="EG122" s="296"/>
      <c r="EH122" s="297"/>
      <c r="EI122" s="299"/>
      <c r="EJ122" s="337"/>
      <c r="EK122" s="338"/>
      <c r="EL122" s="299"/>
      <c r="EM122" s="296"/>
      <c r="EN122" s="297"/>
      <c r="EO122" s="299"/>
      <c r="EP122" s="296"/>
      <c r="EQ122" s="297"/>
      <c r="ER122" s="299"/>
      <c r="ES122" s="296"/>
      <c r="ET122" s="297"/>
      <c r="EU122" s="299"/>
      <c r="EV122" s="296"/>
      <c r="EW122" s="297"/>
      <c r="EX122" s="339"/>
      <c r="EZ122" s="631"/>
      <c r="FA122" s="602"/>
      <c r="FB122" s="228"/>
      <c r="FC122" s="229"/>
      <c r="FD122" s="632"/>
      <c r="FE122" s="231"/>
      <c r="FF122" s="289"/>
      <c r="FG122" s="233"/>
      <c r="FH122" s="289"/>
      <c r="FI122" s="290"/>
      <c r="FJ122" s="291"/>
      <c r="FK122" s="633"/>
      <c r="FL122" s="634"/>
      <c r="FM122" s="635"/>
      <c r="FN122" s="636"/>
      <c r="FO122" s="231"/>
      <c r="FP122" s="289"/>
      <c r="FQ122" s="233"/>
      <c r="FR122" s="289"/>
      <c r="FS122" s="290"/>
      <c r="FT122" s="291"/>
      <c r="FU122" s="633"/>
      <c r="FV122" s="634"/>
      <c r="FW122" s="635"/>
      <c r="FX122" s="636"/>
      <c r="FZ122" s="239"/>
      <c r="GA122" s="240"/>
      <c r="GD122" s="192"/>
      <c r="GE122" s="192"/>
    </row>
    <row r="123" spans="2:187" ht="18.75" customHeight="1" x14ac:dyDescent="0.15">
      <c r="B123" s="595"/>
      <c r="C123" s="194"/>
      <c r="D123" s="195"/>
      <c r="E123" s="196"/>
      <c r="F123" s="596"/>
      <c r="G123" s="597"/>
      <c r="H123" s="302"/>
      <c r="I123" s="598"/>
      <c r="J123" s="599"/>
      <c r="K123" s="600"/>
      <c r="L123" s="601"/>
      <c r="M123" s="600"/>
      <c r="N123" s="602"/>
      <c r="O123" s="598"/>
      <c r="P123" s="602"/>
      <c r="Q123" s="603"/>
      <c r="R123" s="604"/>
      <c r="S123" s="604"/>
      <c r="T123" s="605"/>
      <c r="U123" s="701"/>
      <c r="V123" s="606"/>
      <c r="W123" s="607"/>
      <c r="X123" s="607"/>
      <c r="Y123" s="608"/>
      <c r="Z123" s="315"/>
      <c r="AA123" s="228"/>
      <c r="AB123" s="609"/>
      <c r="AC123" s="610"/>
      <c r="AD123" s="602"/>
      <c r="AE123" s="611"/>
      <c r="AF123" s="599"/>
      <c r="AG123" s="599"/>
      <c r="AH123" s="602"/>
      <c r="AI123" s="611"/>
      <c r="AJ123" s="602"/>
      <c r="AK123" s="612"/>
      <c r="AL123" s="607"/>
      <c r="AM123" s="607"/>
      <c r="AN123" s="613"/>
      <c r="AO123" s="614"/>
      <c r="AP123" s="615"/>
      <c r="AQ123" s="608"/>
      <c r="AR123" s="616"/>
      <c r="AS123" s="608"/>
      <c r="AT123" s="616"/>
      <c r="AU123" s="617"/>
      <c r="AV123" s="614"/>
      <c r="AW123" s="618"/>
      <c r="AX123" s="619"/>
      <c r="AY123" s="612"/>
      <c r="AZ123" s="607"/>
      <c r="BA123" s="607"/>
      <c r="BB123" s="613"/>
      <c r="BC123" s="620"/>
      <c r="BD123" s="615"/>
      <c r="BE123" s="608"/>
      <c r="BF123" s="616"/>
      <c r="BG123" s="608"/>
      <c r="BH123" s="616"/>
      <c r="BI123" s="617"/>
      <c r="BJ123" s="620"/>
      <c r="BK123" s="618"/>
      <c r="BL123" s="619"/>
      <c r="BM123" s="598"/>
      <c r="BN123" s="621"/>
      <c r="BO123" s="602"/>
      <c r="BP123" s="598"/>
      <c r="BQ123" s="621"/>
      <c r="BR123" s="602"/>
      <c r="BS123" s="598"/>
      <c r="BT123" s="621"/>
      <c r="BU123" s="602"/>
      <c r="BV123" s="598"/>
      <c r="BW123" s="621"/>
      <c r="BX123" s="602"/>
      <c r="BY123" s="598"/>
      <c r="BZ123" s="621"/>
      <c r="CA123" s="602"/>
      <c r="CB123" s="622"/>
      <c r="CC123" s="601"/>
      <c r="CD123" s="623"/>
      <c r="CE123" s="624"/>
      <c r="CF123" s="625"/>
      <c r="CG123" s="626"/>
      <c r="CH123" s="626"/>
      <c r="CI123" s="626"/>
      <c r="CJ123" s="626"/>
      <c r="CK123" s="627"/>
      <c r="CL123" s="624"/>
      <c r="CM123" s="602"/>
      <c r="CN123" s="610"/>
      <c r="CO123" s="628"/>
      <c r="CP123" s="629"/>
      <c r="CQ123" s="630"/>
      <c r="CR123" s="629"/>
      <c r="CS123" s="630"/>
      <c r="CT123" s="629"/>
      <c r="CU123" s="630"/>
      <c r="CV123" s="629"/>
      <c r="CW123" s="337"/>
      <c r="CX123" s="338"/>
      <c r="CY123" s="299"/>
      <c r="CZ123" s="296"/>
      <c r="DA123" s="297"/>
      <c r="DB123" s="299"/>
      <c r="DC123" s="296"/>
      <c r="DD123" s="297"/>
      <c r="DE123" s="299"/>
      <c r="DF123" s="296"/>
      <c r="DG123" s="297"/>
      <c r="DH123" s="299"/>
      <c r="DI123" s="296"/>
      <c r="DJ123" s="297"/>
      <c r="DK123" s="299"/>
      <c r="DL123" s="296"/>
      <c r="DM123" s="297"/>
      <c r="DN123" s="299"/>
      <c r="DO123" s="296"/>
      <c r="DP123" s="297"/>
      <c r="DQ123" s="299"/>
      <c r="DR123" s="296"/>
      <c r="DS123" s="297"/>
      <c r="DT123" s="299"/>
      <c r="DU123" s="296"/>
      <c r="DV123" s="297"/>
      <c r="DW123" s="299"/>
      <c r="DX123" s="296"/>
      <c r="DY123" s="297"/>
      <c r="DZ123" s="299"/>
      <c r="EA123" s="296"/>
      <c r="EB123" s="297"/>
      <c r="EC123" s="299"/>
      <c r="ED123" s="296"/>
      <c r="EE123" s="297"/>
      <c r="EF123" s="299"/>
      <c r="EG123" s="296"/>
      <c r="EH123" s="297"/>
      <c r="EI123" s="299"/>
      <c r="EJ123" s="337"/>
      <c r="EK123" s="338"/>
      <c r="EL123" s="299"/>
      <c r="EM123" s="296"/>
      <c r="EN123" s="297"/>
      <c r="EO123" s="299"/>
      <c r="EP123" s="296"/>
      <c r="EQ123" s="297"/>
      <c r="ER123" s="299"/>
      <c r="ES123" s="296"/>
      <c r="ET123" s="297"/>
      <c r="EU123" s="299"/>
      <c r="EV123" s="296"/>
      <c r="EW123" s="297"/>
      <c r="EX123" s="339"/>
      <c r="EZ123" s="631"/>
      <c r="FA123" s="602"/>
      <c r="FB123" s="228"/>
      <c r="FC123" s="229"/>
      <c r="FD123" s="632"/>
      <c r="FE123" s="231"/>
      <c r="FF123" s="289"/>
      <c r="FG123" s="233"/>
      <c r="FH123" s="289"/>
      <c r="FI123" s="290"/>
      <c r="FJ123" s="291"/>
      <c r="FK123" s="633"/>
      <c r="FL123" s="634"/>
      <c r="FM123" s="635"/>
      <c r="FN123" s="636"/>
      <c r="FO123" s="231"/>
      <c r="FP123" s="289"/>
      <c r="FQ123" s="233"/>
      <c r="FR123" s="289"/>
      <c r="FS123" s="290"/>
      <c r="FT123" s="291"/>
      <c r="FU123" s="633"/>
      <c r="FV123" s="634"/>
      <c r="FW123" s="635"/>
      <c r="FX123" s="636"/>
      <c r="FZ123" s="239"/>
      <c r="GA123" s="240"/>
      <c r="GD123" s="192"/>
      <c r="GE123" s="192"/>
    </row>
    <row r="124" spans="2:187" ht="18.75" customHeight="1" x14ac:dyDescent="0.15">
      <c r="B124" s="595"/>
      <c r="C124" s="194"/>
      <c r="D124" s="195"/>
      <c r="E124" s="196"/>
      <c r="F124" s="596"/>
      <c r="G124" s="597"/>
      <c r="H124" s="302"/>
      <c r="I124" s="598"/>
      <c r="J124" s="599"/>
      <c r="K124" s="600"/>
      <c r="L124" s="601"/>
      <c r="M124" s="600"/>
      <c r="N124" s="602"/>
      <c r="O124" s="598"/>
      <c r="P124" s="602"/>
      <c r="Q124" s="603"/>
      <c r="R124" s="604"/>
      <c r="S124" s="604"/>
      <c r="T124" s="605"/>
      <c r="U124" s="701"/>
      <c r="V124" s="606"/>
      <c r="W124" s="607"/>
      <c r="X124" s="607"/>
      <c r="Y124" s="608"/>
      <c r="Z124" s="315"/>
      <c r="AA124" s="228"/>
      <c r="AB124" s="609"/>
      <c r="AC124" s="610"/>
      <c r="AD124" s="602"/>
      <c r="AE124" s="611"/>
      <c r="AF124" s="599"/>
      <c r="AG124" s="599"/>
      <c r="AH124" s="602"/>
      <c r="AI124" s="611"/>
      <c r="AJ124" s="602"/>
      <c r="AK124" s="612"/>
      <c r="AL124" s="607"/>
      <c r="AM124" s="607"/>
      <c r="AN124" s="613"/>
      <c r="AO124" s="614"/>
      <c r="AP124" s="615"/>
      <c r="AQ124" s="608"/>
      <c r="AR124" s="616"/>
      <c r="AS124" s="608"/>
      <c r="AT124" s="616"/>
      <c r="AU124" s="617"/>
      <c r="AV124" s="614"/>
      <c r="AW124" s="618"/>
      <c r="AX124" s="619"/>
      <c r="AY124" s="612"/>
      <c r="AZ124" s="607"/>
      <c r="BA124" s="607"/>
      <c r="BB124" s="613"/>
      <c r="BC124" s="620"/>
      <c r="BD124" s="615"/>
      <c r="BE124" s="608"/>
      <c r="BF124" s="616"/>
      <c r="BG124" s="608"/>
      <c r="BH124" s="616"/>
      <c r="BI124" s="617"/>
      <c r="BJ124" s="620"/>
      <c r="BK124" s="618"/>
      <c r="BL124" s="619"/>
      <c r="BM124" s="598"/>
      <c r="BN124" s="621"/>
      <c r="BO124" s="602"/>
      <c r="BP124" s="598"/>
      <c r="BQ124" s="621"/>
      <c r="BR124" s="602"/>
      <c r="BS124" s="598"/>
      <c r="BT124" s="621"/>
      <c r="BU124" s="602"/>
      <c r="BV124" s="598"/>
      <c r="BW124" s="621"/>
      <c r="BX124" s="602"/>
      <c r="BY124" s="598"/>
      <c r="BZ124" s="621"/>
      <c r="CA124" s="602"/>
      <c r="CB124" s="622"/>
      <c r="CC124" s="601"/>
      <c r="CD124" s="623"/>
      <c r="CE124" s="624"/>
      <c r="CF124" s="625"/>
      <c r="CG124" s="626"/>
      <c r="CH124" s="626"/>
      <c r="CI124" s="626"/>
      <c r="CJ124" s="626"/>
      <c r="CK124" s="627"/>
      <c r="CL124" s="624"/>
      <c r="CM124" s="602"/>
      <c r="CN124" s="610"/>
      <c r="CO124" s="628"/>
      <c r="CP124" s="629"/>
      <c r="CQ124" s="630"/>
      <c r="CR124" s="629"/>
      <c r="CS124" s="630"/>
      <c r="CT124" s="629"/>
      <c r="CU124" s="630"/>
      <c r="CV124" s="629"/>
      <c r="CW124" s="337"/>
      <c r="CX124" s="338"/>
      <c r="CY124" s="299"/>
      <c r="CZ124" s="296"/>
      <c r="DA124" s="297"/>
      <c r="DB124" s="299"/>
      <c r="DC124" s="296"/>
      <c r="DD124" s="297"/>
      <c r="DE124" s="299"/>
      <c r="DF124" s="296"/>
      <c r="DG124" s="297"/>
      <c r="DH124" s="299"/>
      <c r="DI124" s="296"/>
      <c r="DJ124" s="297"/>
      <c r="DK124" s="299"/>
      <c r="DL124" s="296"/>
      <c r="DM124" s="297"/>
      <c r="DN124" s="299"/>
      <c r="DO124" s="296"/>
      <c r="DP124" s="297"/>
      <c r="DQ124" s="299"/>
      <c r="DR124" s="296"/>
      <c r="DS124" s="297"/>
      <c r="DT124" s="299"/>
      <c r="DU124" s="296"/>
      <c r="DV124" s="297"/>
      <c r="DW124" s="299"/>
      <c r="DX124" s="296"/>
      <c r="DY124" s="297"/>
      <c r="DZ124" s="299"/>
      <c r="EA124" s="296"/>
      <c r="EB124" s="297"/>
      <c r="EC124" s="299"/>
      <c r="ED124" s="296"/>
      <c r="EE124" s="297"/>
      <c r="EF124" s="299"/>
      <c r="EG124" s="296"/>
      <c r="EH124" s="297"/>
      <c r="EI124" s="299"/>
      <c r="EJ124" s="337"/>
      <c r="EK124" s="338"/>
      <c r="EL124" s="299"/>
      <c r="EM124" s="296"/>
      <c r="EN124" s="297"/>
      <c r="EO124" s="299"/>
      <c r="EP124" s="296"/>
      <c r="EQ124" s="297"/>
      <c r="ER124" s="299"/>
      <c r="ES124" s="296"/>
      <c r="ET124" s="297"/>
      <c r="EU124" s="299"/>
      <c r="EV124" s="296"/>
      <c r="EW124" s="297"/>
      <c r="EX124" s="339"/>
      <c r="EZ124" s="631"/>
      <c r="FA124" s="602"/>
      <c r="FB124" s="228"/>
      <c r="FC124" s="229"/>
      <c r="FD124" s="632"/>
      <c r="FE124" s="231"/>
      <c r="FF124" s="289"/>
      <c r="FG124" s="233"/>
      <c r="FH124" s="289"/>
      <c r="FI124" s="290"/>
      <c r="FJ124" s="291"/>
      <c r="FK124" s="633"/>
      <c r="FL124" s="634"/>
      <c r="FM124" s="635"/>
      <c r="FN124" s="636"/>
      <c r="FO124" s="231"/>
      <c r="FP124" s="289"/>
      <c r="FQ124" s="233"/>
      <c r="FR124" s="289"/>
      <c r="FS124" s="290"/>
      <c r="FT124" s="291"/>
      <c r="FU124" s="633"/>
      <c r="FV124" s="634"/>
      <c r="FW124" s="635"/>
      <c r="FX124" s="636"/>
      <c r="FZ124" s="239"/>
      <c r="GA124" s="240"/>
      <c r="GD124" s="192"/>
      <c r="GE124" s="192"/>
    </row>
    <row r="125" spans="2:187" ht="18.75" customHeight="1" x14ac:dyDescent="0.15">
      <c r="B125" s="595"/>
      <c r="C125" s="194"/>
      <c r="D125" s="195"/>
      <c r="E125" s="196"/>
      <c r="F125" s="596"/>
      <c r="G125" s="597"/>
      <c r="H125" s="302"/>
      <c r="I125" s="598"/>
      <c r="J125" s="599"/>
      <c r="K125" s="600"/>
      <c r="L125" s="601"/>
      <c r="M125" s="600"/>
      <c r="N125" s="602"/>
      <c r="O125" s="598"/>
      <c r="P125" s="602"/>
      <c r="Q125" s="603"/>
      <c r="R125" s="604"/>
      <c r="S125" s="604"/>
      <c r="T125" s="605"/>
      <c r="U125" s="701"/>
      <c r="V125" s="606"/>
      <c r="W125" s="607"/>
      <c r="X125" s="607"/>
      <c r="Y125" s="608"/>
      <c r="Z125" s="315"/>
      <c r="AA125" s="228"/>
      <c r="AB125" s="609"/>
      <c r="AC125" s="610"/>
      <c r="AD125" s="602"/>
      <c r="AE125" s="611"/>
      <c r="AF125" s="599"/>
      <c r="AG125" s="599"/>
      <c r="AH125" s="602"/>
      <c r="AI125" s="611"/>
      <c r="AJ125" s="602"/>
      <c r="AK125" s="612"/>
      <c r="AL125" s="607"/>
      <c r="AM125" s="607"/>
      <c r="AN125" s="613"/>
      <c r="AO125" s="614"/>
      <c r="AP125" s="615"/>
      <c r="AQ125" s="608"/>
      <c r="AR125" s="616"/>
      <c r="AS125" s="608"/>
      <c r="AT125" s="616"/>
      <c r="AU125" s="617"/>
      <c r="AV125" s="614"/>
      <c r="AW125" s="618"/>
      <c r="AX125" s="619"/>
      <c r="AY125" s="612"/>
      <c r="AZ125" s="607"/>
      <c r="BA125" s="607"/>
      <c r="BB125" s="613"/>
      <c r="BC125" s="620"/>
      <c r="BD125" s="615"/>
      <c r="BE125" s="608"/>
      <c r="BF125" s="616"/>
      <c r="BG125" s="608"/>
      <c r="BH125" s="616"/>
      <c r="BI125" s="617"/>
      <c r="BJ125" s="620"/>
      <c r="BK125" s="618"/>
      <c r="BL125" s="619"/>
      <c r="BM125" s="598"/>
      <c r="BN125" s="621"/>
      <c r="BO125" s="602"/>
      <c r="BP125" s="598"/>
      <c r="BQ125" s="621"/>
      <c r="BR125" s="602"/>
      <c r="BS125" s="598"/>
      <c r="BT125" s="621"/>
      <c r="BU125" s="602"/>
      <c r="BV125" s="598"/>
      <c r="BW125" s="621"/>
      <c r="BX125" s="602"/>
      <c r="BY125" s="598"/>
      <c r="BZ125" s="621"/>
      <c r="CA125" s="602"/>
      <c r="CB125" s="622"/>
      <c r="CC125" s="601"/>
      <c r="CD125" s="623"/>
      <c r="CE125" s="624"/>
      <c r="CF125" s="625"/>
      <c r="CG125" s="626"/>
      <c r="CH125" s="626"/>
      <c r="CI125" s="626"/>
      <c r="CJ125" s="626"/>
      <c r="CK125" s="627"/>
      <c r="CL125" s="624"/>
      <c r="CM125" s="602"/>
      <c r="CN125" s="610"/>
      <c r="CO125" s="628"/>
      <c r="CP125" s="629"/>
      <c r="CQ125" s="630"/>
      <c r="CR125" s="629"/>
      <c r="CS125" s="630"/>
      <c r="CT125" s="629"/>
      <c r="CU125" s="630"/>
      <c r="CV125" s="629"/>
      <c r="CW125" s="337"/>
      <c r="CX125" s="338"/>
      <c r="CY125" s="299"/>
      <c r="CZ125" s="296"/>
      <c r="DA125" s="297"/>
      <c r="DB125" s="299"/>
      <c r="DC125" s="296"/>
      <c r="DD125" s="297"/>
      <c r="DE125" s="299"/>
      <c r="DF125" s="296"/>
      <c r="DG125" s="297"/>
      <c r="DH125" s="299"/>
      <c r="DI125" s="296"/>
      <c r="DJ125" s="297"/>
      <c r="DK125" s="299"/>
      <c r="DL125" s="296"/>
      <c r="DM125" s="297"/>
      <c r="DN125" s="299"/>
      <c r="DO125" s="296"/>
      <c r="DP125" s="297"/>
      <c r="DQ125" s="299"/>
      <c r="DR125" s="296"/>
      <c r="DS125" s="297"/>
      <c r="DT125" s="299"/>
      <c r="DU125" s="296"/>
      <c r="DV125" s="297"/>
      <c r="DW125" s="299"/>
      <c r="DX125" s="296"/>
      <c r="DY125" s="297"/>
      <c r="DZ125" s="299"/>
      <c r="EA125" s="296"/>
      <c r="EB125" s="297"/>
      <c r="EC125" s="299"/>
      <c r="ED125" s="296"/>
      <c r="EE125" s="297"/>
      <c r="EF125" s="299"/>
      <c r="EG125" s="296"/>
      <c r="EH125" s="297"/>
      <c r="EI125" s="299"/>
      <c r="EJ125" s="337"/>
      <c r="EK125" s="338"/>
      <c r="EL125" s="299"/>
      <c r="EM125" s="296"/>
      <c r="EN125" s="297"/>
      <c r="EO125" s="299"/>
      <c r="EP125" s="296"/>
      <c r="EQ125" s="297"/>
      <c r="ER125" s="299"/>
      <c r="ES125" s="296"/>
      <c r="ET125" s="297"/>
      <c r="EU125" s="299"/>
      <c r="EV125" s="296"/>
      <c r="EW125" s="297"/>
      <c r="EX125" s="339"/>
      <c r="EZ125" s="631"/>
      <c r="FA125" s="602"/>
      <c r="FB125" s="228"/>
      <c r="FC125" s="229"/>
      <c r="FD125" s="632"/>
      <c r="FE125" s="231"/>
      <c r="FF125" s="289"/>
      <c r="FG125" s="233"/>
      <c r="FH125" s="289"/>
      <c r="FI125" s="290"/>
      <c r="FJ125" s="291"/>
      <c r="FK125" s="633"/>
      <c r="FL125" s="634"/>
      <c r="FM125" s="635"/>
      <c r="FN125" s="636"/>
      <c r="FO125" s="231"/>
      <c r="FP125" s="289"/>
      <c r="FQ125" s="233"/>
      <c r="FR125" s="289"/>
      <c r="FS125" s="290"/>
      <c r="FT125" s="291"/>
      <c r="FU125" s="633"/>
      <c r="FV125" s="634"/>
      <c r="FW125" s="635"/>
      <c r="FX125" s="636"/>
      <c r="FZ125" s="239"/>
      <c r="GA125" s="240"/>
      <c r="GD125" s="192"/>
      <c r="GE125" s="192"/>
    </row>
    <row r="126" spans="2:187" ht="18.75" customHeight="1" x14ac:dyDescent="0.15">
      <c r="B126" s="595"/>
      <c r="C126" s="194"/>
      <c r="D126" s="195"/>
      <c r="E126" s="196"/>
      <c r="F126" s="596"/>
      <c r="G126" s="597"/>
      <c r="H126" s="302"/>
      <c r="I126" s="598"/>
      <c r="J126" s="599"/>
      <c r="K126" s="600"/>
      <c r="L126" s="601"/>
      <c r="M126" s="600"/>
      <c r="N126" s="602"/>
      <c r="O126" s="598"/>
      <c r="P126" s="602"/>
      <c r="Q126" s="603"/>
      <c r="R126" s="604"/>
      <c r="S126" s="604"/>
      <c r="T126" s="605"/>
      <c r="U126" s="701"/>
      <c r="V126" s="606"/>
      <c r="W126" s="607"/>
      <c r="X126" s="607"/>
      <c r="Y126" s="608"/>
      <c r="Z126" s="315"/>
      <c r="AA126" s="228"/>
      <c r="AB126" s="609"/>
      <c r="AC126" s="610"/>
      <c r="AD126" s="602"/>
      <c r="AE126" s="611"/>
      <c r="AF126" s="599"/>
      <c r="AG126" s="599"/>
      <c r="AH126" s="602"/>
      <c r="AI126" s="611"/>
      <c r="AJ126" s="602"/>
      <c r="AK126" s="612"/>
      <c r="AL126" s="607"/>
      <c r="AM126" s="607"/>
      <c r="AN126" s="613"/>
      <c r="AO126" s="614"/>
      <c r="AP126" s="615"/>
      <c r="AQ126" s="608"/>
      <c r="AR126" s="616"/>
      <c r="AS126" s="608"/>
      <c r="AT126" s="616"/>
      <c r="AU126" s="617"/>
      <c r="AV126" s="614"/>
      <c r="AW126" s="618"/>
      <c r="AX126" s="619"/>
      <c r="AY126" s="612"/>
      <c r="AZ126" s="607"/>
      <c r="BA126" s="607"/>
      <c r="BB126" s="613"/>
      <c r="BC126" s="620"/>
      <c r="BD126" s="615"/>
      <c r="BE126" s="608"/>
      <c r="BF126" s="616"/>
      <c r="BG126" s="608"/>
      <c r="BH126" s="616"/>
      <c r="BI126" s="617"/>
      <c r="BJ126" s="620"/>
      <c r="BK126" s="618"/>
      <c r="BL126" s="619"/>
      <c r="BM126" s="598"/>
      <c r="BN126" s="621"/>
      <c r="BO126" s="602"/>
      <c r="BP126" s="598"/>
      <c r="BQ126" s="621"/>
      <c r="BR126" s="602"/>
      <c r="BS126" s="598"/>
      <c r="BT126" s="621"/>
      <c r="BU126" s="602"/>
      <c r="BV126" s="598"/>
      <c r="BW126" s="621"/>
      <c r="BX126" s="602"/>
      <c r="BY126" s="598"/>
      <c r="BZ126" s="621"/>
      <c r="CA126" s="602"/>
      <c r="CB126" s="622"/>
      <c r="CC126" s="601"/>
      <c r="CD126" s="623"/>
      <c r="CE126" s="624"/>
      <c r="CF126" s="625"/>
      <c r="CG126" s="626"/>
      <c r="CH126" s="626"/>
      <c r="CI126" s="626"/>
      <c r="CJ126" s="626"/>
      <c r="CK126" s="627"/>
      <c r="CL126" s="624"/>
      <c r="CM126" s="602"/>
      <c r="CN126" s="610"/>
      <c r="CO126" s="628"/>
      <c r="CP126" s="629"/>
      <c r="CQ126" s="630"/>
      <c r="CR126" s="629"/>
      <c r="CS126" s="630"/>
      <c r="CT126" s="629"/>
      <c r="CU126" s="630"/>
      <c r="CV126" s="629"/>
      <c r="CW126" s="337"/>
      <c r="CX126" s="338"/>
      <c r="CY126" s="299"/>
      <c r="CZ126" s="296"/>
      <c r="DA126" s="297"/>
      <c r="DB126" s="299"/>
      <c r="DC126" s="296"/>
      <c r="DD126" s="297"/>
      <c r="DE126" s="299"/>
      <c r="DF126" s="296"/>
      <c r="DG126" s="297"/>
      <c r="DH126" s="299"/>
      <c r="DI126" s="296"/>
      <c r="DJ126" s="297"/>
      <c r="DK126" s="299"/>
      <c r="DL126" s="296"/>
      <c r="DM126" s="297"/>
      <c r="DN126" s="299"/>
      <c r="DO126" s="296"/>
      <c r="DP126" s="297"/>
      <c r="DQ126" s="299"/>
      <c r="DR126" s="296"/>
      <c r="DS126" s="297"/>
      <c r="DT126" s="299"/>
      <c r="DU126" s="296"/>
      <c r="DV126" s="297"/>
      <c r="DW126" s="299"/>
      <c r="DX126" s="296"/>
      <c r="DY126" s="297"/>
      <c r="DZ126" s="299"/>
      <c r="EA126" s="296"/>
      <c r="EB126" s="297"/>
      <c r="EC126" s="299"/>
      <c r="ED126" s="296"/>
      <c r="EE126" s="297"/>
      <c r="EF126" s="299"/>
      <c r="EG126" s="296"/>
      <c r="EH126" s="297"/>
      <c r="EI126" s="299"/>
      <c r="EJ126" s="337"/>
      <c r="EK126" s="338"/>
      <c r="EL126" s="299"/>
      <c r="EM126" s="296"/>
      <c r="EN126" s="297"/>
      <c r="EO126" s="299"/>
      <c r="EP126" s="296"/>
      <c r="EQ126" s="297"/>
      <c r="ER126" s="299"/>
      <c r="ES126" s="296"/>
      <c r="ET126" s="297"/>
      <c r="EU126" s="299"/>
      <c r="EV126" s="296"/>
      <c r="EW126" s="297"/>
      <c r="EX126" s="339"/>
      <c r="EZ126" s="631"/>
      <c r="FA126" s="602"/>
      <c r="FB126" s="228"/>
      <c r="FC126" s="229"/>
      <c r="FD126" s="632"/>
      <c r="FE126" s="231"/>
      <c r="FF126" s="289"/>
      <c r="FG126" s="233"/>
      <c r="FH126" s="289"/>
      <c r="FI126" s="290"/>
      <c r="FJ126" s="291"/>
      <c r="FK126" s="633"/>
      <c r="FL126" s="634"/>
      <c r="FM126" s="635"/>
      <c r="FN126" s="636"/>
      <c r="FO126" s="231"/>
      <c r="FP126" s="289"/>
      <c r="FQ126" s="233"/>
      <c r="FR126" s="289"/>
      <c r="FS126" s="290"/>
      <c r="FT126" s="291"/>
      <c r="FU126" s="633"/>
      <c r="FV126" s="634"/>
      <c r="FW126" s="635"/>
      <c r="FX126" s="636"/>
      <c r="FZ126" s="239"/>
      <c r="GA126" s="240"/>
      <c r="GD126" s="192"/>
      <c r="GE126" s="192"/>
    </row>
    <row r="127" spans="2:187" ht="18.75" customHeight="1" x14ac:dyDescent="0.15">
      <c r="B127" s="595"/>
      <c r="C127" s="194"/>
      <c r="D127" s="195"/>
      <c r="E127" s="196"/>
      <c r="F127" s="596"/>
      <c r="G127" s="597"/>
      <c r="H127" s="302"/>
      <c r="I127" s="598"/>
      <c r="J127" s="599"/>
      <c r="K127" s="600"/>
      <c r="L127" s="601"/>
      <c r="M127" s="600"/>
      <c r="N127" s="602"/>
      <c r="O127" s="598"/>
      <c r="P127" s="602"/>
      <c r="Q127" s="603"/>
      <c r="R127" s="604"/>
      <c r="S127" s="604"/>
      <c r="T127" s="605"/>
      <c r="U127" s="701"/>
      <c r="V127" s="606"/>
      <c r="W127" s="607"/>
      <c r="X127" s="607"/>
      <c r="Y127" s="608"/>
      <c r="Z127" s="315"/>
      <c r="AA127" s="228"/>
      <c r="AB127" s="609"/>
      <c r="AC127" s="610"/>
      <c r="AD127" s="602"/>
      <c r="AE127" s="611"/>
      <c r="AF127" s="599"/>
      <c r="AG127" s="599"/>
      <c r="AH127" s="602"/>
      <c r="AI127" s="611"/>
      <c r="AJ127" s="602"/>
      <c r="AK127" s="612"/>
      <c r="AL127" s="607"/>
      <c r="AM127" s="607"/>
      <c r="AN127" s="613"/>
      <c r="AO127" s="614"/>
      <c r="AP127" s="615"/>
      <c r="AQ127" s="608"/>
      <c r="AR127" s="616"/>
      <c r="AS127" s="608"/>
      <c r="AT127" s="616"/>
      <c r="AU127" s="617"/>
      <c r="AV127" s="614"/>
      <c r="AW127" s="618"/>
      <c r="AX127" s="619"/>
      <c r="AY127" s="612"/>
      <c r="AZ127" s="607"/>
      <c r="BA127" s="607"/>
      <c r="BB127" s="613"/>
      <c r="BC127" s="620"/>
      <c r="BD127" s="615"/>
      <c r="BE127" s="608"/>
      <c r="BF127" s="616"/>
      <c r="BG127" s="608"/>
      <c r="BH127" s="616"/>
      <c r="BI127" s="617"/>
      <c r="BJ127" s="620"/>
      <c r="BK127" s="618"/>
      <c r="BL127" s="619"/>
      <c r="BM127" s="598"/>
      <c r="BN127" s="621"/>
      <c r="BO127" s="602"/>
      <c r="BP127" s="598"/>
      <c r="BQ127" s="621"/>
      <c r="BR127" s="602"/>
      <c r="BS127" s="598"/>
      <c r="BT127" s="621"/>
      <c r="BU127" s="602"/>
      <c r="BV127" s="598"/>
      <c r="BW127" s="621"/>
      <c r="BX127" s="602"/>
      <c r="BY127" s="598"/>
      <c r="BZ127" s="621"/>
      <c r="CA127" s="602"/>
      <c r="CB127" s="622"/>
      <c r="CC127" s="601"/>
      <c r="CD127" s="623"/>
      <c r="CE127" s="624"/>
      <c r="CF127" s="625"/>
      <c r="CG127" s="626"/>
      <c r="CH127" s="626"/>
      <c r="CI127" s="626"/>
      <c r="CJ127" s="626"/>
      <c r="CK127" s="627"/>
      <c r="CL127" s="624"/>
      <c r="CM127" s="602"/>
      <c r="CN127" s="610"/>
      <c r="CO127" s="628"/>
      <c r="CP127" s="629"/>
      <c r="CQ127" s="630"/>
      <c r="CR127" s="629"/>
      <c r="CS127" s="630"/>
      <c r="CT127" s="629"/>
      <c r="CU127" s="630"/>
      <c r="CV127" s="629"/>
      <c r="CW127" s="337"/>
      <c r="CX127" s="338"/>
      <c r="CY127" s="299"/>
      <c r="CZ127" s="296"/>
      <c r="DA127" s="297"/>
      <c r="DB127" s="299"/>
      <c r="DC127" s="296"/>
      <c r="DD127" s="297"/>
      <c r="DE127" s="299"/>
      <c r="DF127" s="296"/>
      <c r="DG127" s="297"/>
      <c r="DH127" s="299"/>
      <c r="DI127" s="296"/>
      <c r="DJ127" s="297"/>
      <c r="DK127" s="299"/>
      <c r="DL127" s="296"/>
      <c r="DM127" s="297"/>
      <c r="DN127" s="299"/>
      <c r="DO127" s="296"/>
      <c r="DP127" s="297"/>
      <c r="DQ127" s="299"/>
      <c r="DR127" s="296"/>
      <c r="DS127" s="297"/>
      <c r="DT127" s="299"/>
      <c r="DU127" s="296"/>
      <c r="DV127" s="297"/>
      <c r="DW127" s="299"/>
      <c r="DX127" s="296"/>
      <c r="DY127" s="297"/>
      <c r="DZ127" s="299"/>
      <c r="EA127" s="296"/>
      <c r="EB127" s="297"/>
      <c r="EC127" s="299"/>
      <c r="ED127" s="296"/>
      <c r="EE127" s="297"/>
      <c r="EF127" s="299"/>
      <c r="EG127" s="296"/>
      <c r="EH127" s="297"/>
      <c r="EI127" s="299"/>
      <c r="EJ127" s="337"/>
      <c r="EK127" s="338"/>
      <c r="EL127" s="299"/>
      <c r="EM127" s="296"/>
      <c r="EN127" s="297"/>
      <c r="EO127" s="299"/>
      <c r="EP127" s="296"/>
      <c r="EQ127" s="297"/>
      <c r="ER127" s="299"/>
      <c r="ES127" s="296"/>
      <c r="ET127" s="297"/>
      <c r="EU127" s="299"/>
      <c r="EV127" s="296"/>
      <c r="EW127" s="297"/>
      <c r="EX127" s="339"/>
      <c r="EZ127" s="631"/>
      <c r="FA127" s="602"/>
      <c r="FB127" s="228"/>
      <c r="FC127" s="229"/>
      <c r="FD127" s="632"/>
      <c r="FE127" s="231"/>
      <c r="FF127" s="289"/>
      <c r="FG127" s="233"/>
      <c r="FH127" s="289"/>
      <c r="FI127" s="290"/>
      <c r="FJ127" s="291"/>
      <c r="FK127" s="633"/>
      <c r="FL127" s="634"/>
      <c r="FM127" s="635"/>
      <c r="FN127" s="636"/>
      <c r="FO127" s="231"/>
      <c r="FP127" s="289"/>
      <c r="FQ127" s="233"/>
      <c r="FR127" s="289"/>
      <c r="FS127" s="290"/>
      <c r="FT127" s="291"/>
      <c r="FU127" s="633"/>
      <c r="FV127" s="634"/>
      <c r="FW127" s="635"/>
      <c r="FX127" s="636"/>
      <c r="FZ127" s="239"/>
      <c r="GA127" s="240"/>
      <c r="GD127" s="192"/>
      <c r="GE127" s="192"/>
    </row>
    <row r="128" spans="2:187" ht="18.75" customHeight="1" x14ac:dyDescent="0.15">
      <c r="B128" s="595"/>
      <c r="C128" s="194"/>
      <c r="D128" s="195"/>
      <c r="E128" s="196"/>
      <c r="F128" s="596"/>
      <c r="G128" s="597"/>
      <c r="H128" s="302"/>
      <c r="I128" s="598"/>
      <c r="J128" s="599"/>
      <c r="K128" s="600"/>
      <c r="L128" s="601"/>
      <c r="M128" s="600"/>
      <c r="N128" s="602"/>
      <c r="O128" s="598"/>
      <c r="P128" s="602"/>
      <c r="Q128" s="603"/>
      <c r="R128" s="604"/>
      <c r="S128" s="604"/>
      <c r="T128" s="605"/>
      <c r="U128" s="701"/>
      <c r="V128" s="606"/>
      <c r="W128" s="607"/>
      <c r="X128" s="607"/>
      <c r="Y128" s="608"/>
      <c r="Z128" s="315"/>
      <c r="AA128" s="228"/>
      <c r="AB128" s="609"/>
      <c r="AC128" s="610"/>
      <c r="AD128" s="602"/>
      <c r="AE128" s="611"/>
      <c r="AF128" s="599"/>
      <c r="AG128" s="599"/>
      <c r="AH128" s="602"/>
      <c r="AI128" s="611"/>
      <c r="AJ128" s="602"/>
      <c r="AK128" s="612"/>
      <c r="AL128" s="607"/>
      <c r="AM128" s="607"/>
      <c r="AN128" s="613"/>
      <c r="AO128" s="614"/>
      <c r="AP128" s="615"/>
      <c r="AQ128" s="608"/>
      <c r="AR128" s="616"/>
      <c r="AS128" s="608"/>
      <c r="AT128" s="616"/>
      <c r="AU128" s="617"/>
      <c r="AV128" s="614"/>
      <c r="AW128" s="618"/>
      <c r="AX128" s="619"/>
      <c r="AY128" s="612"/>
      <c r="AZ128" s="607"/>
      <c r="BA128" s="607"/>
      <c r="BB128" s="613"/>
      <c r="BC128" s="620"/>
      <c r="BD128" s="615"/>
      <c r="BE128" s="608"/>
      <c r="BF128" s="616"/>
      <c r="BG128" s="608"/>
      <c r="BH128" s="616"/>
      <c r="BI128" s="617"/>
      <c r="BJ128" s="620"/>
      <c r="BK128" s="618"/>
      <c r="BL128" s="619"/>
      <c r="BM128" s="598"/>
      <c r="BN128" s="621"/>
      <c r="BO128" s="602"/>
      <c r="BP128" s="598"/>
      <c r="BQ128" s="621"/>
      <c r="BR128" s="602"/>
      <c r="BS128" s="598"/>
      <c r="BT128" s="621"/>
      <c r="BU128" s="602"/>
      <c r="BV128" s="598"/>
      <c r="BW128" s="621"/>
      <c r="BX128" s="602"/>
      <c r="BY128" s="598"/>
      <c r="BZ128" s="621"/>
      <c r="CA128" s="602"/>
      <c r="CB128" s="622"/>
      <c r="CC128" s="601"/>
      <c r="CD128" s="623"/>
      <c r="CE128" s="624"/>
      <c r="CF128" s="625"/>
      <c r="CG128" s="626"/>
      <c r="CH128" s="626"/>
      <c r="CI128" s="626"/>
      <c r="CJ128" s="626"/>
      <c r="CK128" s="627"/>
      <c r="CL128" s="624"/>
      <c r="CM128" s="602"/>
      <c r="CN128" s="610"/>
      <c r="CO128" s="628"/>
      <c r="CP128" s="629"/>
      <c r="CQ128" s="630"/>
      <c r="CR128" s="629"/>
      <c r="CS128" s="630"/>
      <c r="CT128" s="629"/>
      <c r="CU128" s="630"/>
      <c r="CV128" s="629"/>
      <c r="CW128" s="337"/>
      <c r="CX128" s="338"/>
      <c r="CY128" s="299"/>
      <c r="CZ128" s="296"/>
      <c r="DA128" s="297"/>
      <c r="DB128" s="299"/>
      <c r="DC128" s="296"/>
      <c r="DD128" s="297"/>
      <c r="DE128" s="299"/>
      <c r="DF128" s="296"/>
      <c r="DG128" s="297"/>
      <c r="DH128" s="299"/>
      <c r="DI128" s="296"/>
      <c r="DJ128" s="297"/>
      <c r="DK128" s="299"/>
      <c r="DL128" s="296"/>
      <c r="DM128" s="297"/>
      <c r="DN128" s="299"/>
      <c r="DO128" s="296"/>
      <c r="DP128" s="297"/>
      <c r="DQ128" s="299"/>
      <c r="DR128" s="296"/>
      <c r="DS128" s="297"/>
      <c r="DT128" s="299"/>
      <c r="DU128" s="296"/>
      <c r="DV128" s="297"/>
      <c r="DW128" s="299"/>
      <c r="DX128" s="296"/>
      <c r="DY128" s="297"/>
      <c r="DZ128" s="299"/>
      <c r="EA128" s="296"/>
      <c r="EB128" s="297"/>
      <c r="EC128" s="299"/>
      <c r="ED128" s="296"/>
      <c r="EE128" s="297"/>
      <c r="EF128" s="299"/>
      <c r="EG128" s="296"/>
      <c r="EH128" s="297"/>
      <c r="EI128" s="299"/>
      <c r="EJ128" s="337"/>
      <c r="EK128" s="338"/>
      <c r="EL128" s="299"/>
      <c r="EM128" s="296"/>
      <c r="EN128" s="297"/>
      <c r="EO128" s="299"/>
      <c r="EP128" s="296"/>
      <c r="EQ128" s="297"/>
      <c r="ER128" s="299"/>
      <c r="ES128" s="296"/>
      <c r="ET128" s="297"/>
      <c r="EU128" s="299"/>
      <c r="EV128" s="296"/>
      <c r="EW128" s="297"/>
      <c r="EX128" s="339"/>
      <c r="EZ128" s="631"/>
      <c r="FA128" s="602"/>
      <c r="FB128" s="228"/>
      <c r="FC128" s="229"/>
      <c r="FD128" s="632"/>
      <c r="FE128" s="231"/>
      <c r="FF128" s="289"/>
      <c r="FG128" s="233"/>
      <c r="FH128" s="289"/>
      <c r="FI128" s="290"/>
      <c r="FJ128" s="291"/>
      <c r="FK128" s="633"/>
      <c r="FL128" s="634"/>
      <c r="FM128" s="635"/>
      <c r="FN128" s="636"/>
      <c r="FO128" s="231"/>
      <c r="FP128" s="289"/>
      <c r="FQ128" s="233"/>
      <c r="FR128" s="289"/>
      <c r="FS128" s="290"/>
      <c r="FT128" s="291"/>
      <c r="FU128" s="633"/>
      <c r="FV128" s="634"/>
      <c r="FW128" s="635"/>
      <c r="FX128" s="636"/>
      <c r="FZ128" s="239"/>
      <c r="GA128" s="240"/>
      <c r="GD128" s="192"/>
      <c r="GE128" s="192"/>
    </row>
    <row r="129" spans="2:187" ht="18.75" customHeight="1" x14ac:dyDescent="0.15">
      <c r="B129" s="595"/>
      <c r="C129" s="194"/>
      <c r="D129" s="195"/>
      <c r="E129" s="196"/>
      <c r="F129" s="596"/>
      <c r="G129" s="597"/>
      <c r="H129" s="302"/>
      <c r="I129" s="598"/>
      <c r="J129" s="599"/>
      <c r="K129" s="600"/>
      <c r="L129" s="601"/>
      <c r="M129" s="600"/>
      <c r="N129" s="602"/>
      <c r="O129" s="598"/>
      <c r="P129" s="602"/>
      <c r="Q129" s="603"/>
      <c r="R129" s="604"/>
      <c r="S129" s="604"/>
      <c r="T129" s="605"/>
      <c r="U129" s="701"/>
      <c r="V129" s="606"/>
      <c r="W129" s="607"/>
      <c r="X129" s="607"/>
      <c r="Y129" s="608"/>
      <c r="Z129" s="315"/>
      <c r="AA129" s="228"/>
      <c r="AB129" s="609"/>
      <c r="AC129" s="610"/>
      <c r="AD129" s="602"/>
      <c r="AE129" s="611"/>
      <c r="AF129" s="599"/>
      <c r="AG129" s="599"/>
      <c r="AH129" s="602"/>
      <c r="AI129" s="611"/>
      <c r="AJ129" s="602"/>
      <c r="AK129" s="612"/>
      <c r="AL129" s="607"/>
      <c r="AM129" s="607"/>
      <c r="AN129" s="613"/>
      <c r="AO129" s="614"/>
      <c r="AP129" s="615"/>
      <c r="AQ129" s="608"/>
      <c r="AR129" s="616"/>
      <c r="AS129" s="608"/>
      <c r="AT129" s="616"/>
      <c r="AU129" s="617"/>
      <c r="AV129" s="614"/>
      <c r="AW129" s="618"/>
      <c r="AX129" s="619"/>
      <c r="AY129" s="612"/>
      <c r="AZ129" s="607"/>
      <c r="BA129" s="607"/>
      <c r="BB129" s="613"/>
      <c r="BC129" s="620"/>
      <c r="BD129" s="615"/>
      <c r="BE129" s="608"/>
      <c r="BF129" s="616"/>
      <c r="BG129" s="608"/>
      <c r="BH129" s="616"/>
      <c r="BI129" s="617"/>
      <c r="BJ129" s="620"/>
      <c r="BK129" s="618"/>
      <c r="BL129" s="619"/>
      <c r="BM129" s="598"/>
      <c r="BN129" s="621"/>
      <c r="BO129" s="602"/>
      <c r="BP129" s="598"/>
      <c r="BQ129" s="621"/>
      <c r="BR129" s="602"/>
      <c r="BS129" s="598"/>
      <c r="BT129" s="621"/>
      <c r="BU129" s="602"/>
      <c r="BV129" s="598"/>
      <c r="BW129" s="621"/>
      <c r="BX129" s="602"/>
      <c r="BY129" s="598"/>
      <c r="BZ129" s="621"/>
      <c r="CA129" s="602"/>
      <c r="CB129" s="622"/>
      <c r="CC129" s="601"/>
      <c r="CD129" s="623"/>
      <c r="CE129" s="624"/>
      <c r="CF129" s="625"/>
      <c r="CG129" s="626"/>
      <c r="CH129" s="626"/>
      <c r="CI129" s="626"/>
      <c r="CJ129" s="626"/>
      <c r="CK129" s="627"/>
      <c r="CL129" s="624"/>
      <c r="CM129" s="602"/>
      <c r="CN129" s="610"/>
      <c r="CO129" s="628"/>
      <c r="CP129" s="629"/>
      <c r="CQ129" s="630"/>
      <c r="CR129" s="629"/>
      <c r="CS129" s="630"/>
      <c r="CT129" s="629"/>
      <c r="CU129" s="630"/>
      <c r="CV129" s="629"/>
      <c r="CW129" s="337"/>
      <c r="CX129" s="338"/>
      <c r="CY129" s="299"/>
      <c r="CZ129" s="296"/>
      <c r="DA129" s="297"/>
      <c r="DB129" s="299"/>
      <c r="DC129" s="296"/>
      <c r="DD129" s="297"/>
      <c r="DE129" s="299"/>
      <c r="DF129" s="296"/>
      <c r="DG129" s="297"/>
      <c r="DH129" s="299"/>
      <c r="DI129" s="296"/>
      <c r="DJ129" s="297"/>
      <c r="DK129" s="299"/>
      <c r="DL129" s="296"/>
      <c r="DM129" s="297"/>
      <c r="DN129" s="299"/>
      <c r="DO129" s="296"/>
      <c r="DP129" s="297"/>
      <c r="DQ129" s="299"/>
      <c r="DR129" s="296"/>
      <c r="DS129" s="297"/>
      <c r="DT129" s="299"/>
      <c r="DU129" s="296"/>
      <c r="DV129" s="297"/>
      <c r="DW129" s="299"/>
      <c r="DX129" s="296"/>
      <c r="DY129" s="297"/>
      <c r="DZ129" s="299"/>
      <c r="EA129" s="296"/>
      <c r="EB129" s="297"/>
      <c r="EC129" s="299"/>
      <c r="ED129" s="296"/>
      <c r="EE129" s="297"/>
      <c r="EF129" s="299"/>
      <c r="EG129" s="296"/>
      <c r="EH129" s="297"/>
      <c r="EI129" s="299"/>
      <c r="EJ129" s="337"/>
      <c r="EK129" s="338"/>
      <c r="EL129" s="299"/>
      <c r="EM129" s="296"/>
      <c r="EN129" s="297"/>
      <c r="EO129" s="299"/>
      <c r="EP129" s="296"/>
      <c r="EQ129" s="297"/>
      <c r="ER129" s="299"/>
      <c r="ES129" s="296"/>
      <c r="ET129" s="297"/>
      <c r="EU129" s="299"/>
      <c r="EV129" s="296"/>
      <c r="EW129" s="297"/>
      <c r="EX129" s="339"/>
      <c r="EZ129" s="631"/>
      <c r="FA129" s="602"/>
      <c r="FB129" s="228"/>
      <c r="FC129" s="229"/>
      <c r="FD129" s="632"/>
      <c r="FE129" s="231"/>
      <c r="FF129" s="289"/>
      <c r="FG129" s="233"/>
      <c r="FH129" s="289"/>
      <c r="FI129" s="290"/>
      <c r="FJ129" s="291"/>
      <c r="FK129" s="633"/>
      <c r="FL129" s="634"/>
      <c r="FM129" s="635"/>
      <c r="FN129" s="636"/>
      <c r="FO129" s="231"/>
      <c r="FP129" s="289"/>
      <c r="FQ129" s="233"/>
      <c r="FR129" s="289"/>
      <c r="FS129" s="290"/>
      <c r="FT129" s="291"/>
      <c r="FU129" s="633"/>
      <c r="FV129" s="634"/>
      <c r="FW129" s="635"/>
      <c r="FX129" s="636"/>
      <c r="FZ129" s="239"/>
      <c r="GA129" s="240"/>
      <c r="GD129" s="192"/>
      <c r="GE129" s="192"/>
    </row>
    <row r="130" spans="2:187" ht="18.75" customHeight="1" x14ac:dyDescent="0.15">
      <c r="B130" s="595"/>
      <c r="C130" s="194"/>
      <c r="D130" s="195"/>
      <c r="E130" s="196"/>
      <c r="F130" s="596"/>
      <c r="G130" s="597"/>
      <c r="H130" s="302"/>
      <c r="I130" s="598"/>
      <c r="J130" s="599"/>
      <c r="K130" s="600"/>
      <c r="L130" s="601"/>
      <c r="M130" s="600"/>
      <c r="N130" s="602"/>
      <c r="O130" s="598"/>
      <c r="P130" s="602"/>
      <c r="Q130" s="603"/>
      <c r="R130" s="604"/>
      <c r="S130" s="604"/>
      <c r="T130" s="605"/>
      <c r="U130" s="701"/>
      <c r="V130" s="606"/>
      <c r="W130" s="607"/>
      <c r="X130" s="607"/>
      <c r="Y130" s="608"/>
      <c r="Z130" s="315"/>
      <c r="AA130" s="228"/>
      <c r="AB130" s="609"/>
      <c r="AC130" s="610"/>
      <c r="AD130" s="602"/>
      <c r="AE130" s="611"/>
      <c r="AF130" s="599"/>
      <c r="AG130" s="599"/>
      <c r="AH130" s="602"/>
      <c r="AI130" s="611"/>
      <c r="AJ130" s="602"/>
      <c r="AK130" s="612"/>
      <c r="AL130" s="607"/>
      <c r="AM130" s="607"/>
      <c r="AN130" s="613"/>
      <c r="AO130" s="614"/>
      <c r="AP130" s="615"/>
      <c r="AQ130" s="608"/>
      <c r="AR130" s="616"/>
      <c r="AS130" s="608"/>
      <c r="AT130" s="616"/>
      <c r="AU130" s="617"/>
      <c r="AV130" s="614"/>
      <c r="AW130" s="618"/>
      <c r="AX130" s="619"/>
      <c r="AY130" s="612"/>
      <c r="AZ130" s="607"/>
      <c r="BA130" s="607"/>
      <c r="BB130" s="613"/>
      <c r="BC130" s="620"/>
      <c r="BD130" s="615"/>
      <c r="BE130" s="608"/>
      <c r="BF130" s="616"/>
      <c r="BG130" s="608"/>
      <c r="BH130" s="616"/>
      <c r="BI130" s="617"/>
      <c r="BJ130" s="620"/>
      <c r="BK130" s="618"/>
      <c r="BL130" s="619"/>
      <c r="BM130" s="598"/>
      <c r="BN130" s="621"/>
      <c r="BO130" s="602"/>
      <c r="BP130" s="598"/>
      <c r="BQ130" s="621"/>
      <c r="BR130" s="602"/>
      <c r="BS130" s="598"/>
      <c r="BT130" s="621"/>
      <c r="BU130" s="602"/>
      <c r="BV130" s="598"/>
      <c r="BW130" s="621"/>
      <c r="BX130" s="602"/>
      <c r="BY130" s="598"/>
      <c r="BZ130" s="621"/>
      <c r="CA130" s="602"/>
      <c r="CB130" s="622"/>
      <c r="CC130" s="601"/>
      <c r="CD130" s="623"/>
      <c r="CE130" s="624"/>
      <c r="CF130" s="625"/>
      <c r="CG130" s="626"/>
      <c r="CH130" s="626"/>
      <c r="CI130" s="626"/>
      <c r="CJ130" s="626"/>
      <c r="CK130" s="627"/>
      <c r="CL130" s="624"/>
      <c r="CM130" s="602"/>
      <c r="CN130" s="610"/>
      <c r="CO130" s="628"/>
      <c r="CP130" s="629"/>
      <c r="CQ130" s="630"/>
      <c r="CR130" s="629"/>
      <c r="CS130" s="630"/>
      <c r="CT130" s="629"/>
      <c r="CU130" s="630"/>
      <c r="CV130" s="629"/>
      <c r="CW130" s="337"/>
      <c r="CX130" s="338"/>
      <c r="CY130" s="299"/>
      <c r="CZ130" s="296"/>
      <c r="DA130" s="297"/>
      <c r="DB130" s="299"/>
      <c r="DC130" s="296"/>
      <c r="DD130" s="297"/>
      <c r="DE130" s="299"/>
      <c r="DF130" s="296"/>
      <c r="DG130" s="297"/>
      <c r="DH130" s="299"/>
      <c r="DI130" s="296"/>
      <c r="DJ130" s="297"/>
      <c r="DK130" s="299"/>
      <c r="DL130" s="296"/>
      <c r="DM130" s="297"/>
      <c r="DN130" s="299"/>
      <c r="DO130" s="296"/>
      <c r="DP130" s="297"/>
      <c r="DQ130" s="299"/>
      <c r="DR130" s="296"/>
      <c r="DS130" s="297"/>
      <c r="DT130" s="299"/>
      <c r="DU130" s="296"/>
      <c r="DV130" s="297"/>
      <c r="DW130" s="299"/>
      <c r="DX130" s="296"/>
      <c r="DY130" s="297"/>
      <c r="DZ130" s="299"/>
      <c r="EA130" s="296"/>
      <c r="EB130" s="297"/>
      <c r="EC130" s="299"/>
      <c r="ED130" s="296"/>
      <c r="EE130" s="297"/>
      <c r="EF130" s="299"/>
      <c r="EG130" s="296"/>
      <c r="EH130" s="297"/>
      <c r="EI130" s="299"/>
      <c r="EJ130" s="337"/>
      <c r="EK130" s="338"/>
      <c r="EL130" s="299"/>
      <c r="EM130" s="296"/>
      <c r="EN130" s="297"/>
      <c r="EO130" s="299"/>
      <c r="EP130" s="296"/>
      <c r="EQ130" s="297"/>
      <c r="ER130" s="299"/>
      <c r="ES130" s="296"/>
      <c r="ET130" s="297"/>
      <c r="EU130" s="299"/>
      <c r="EV130" s="296"/>
      <c r="EW130" s="297"/>
      <c r="EX130" s="339"/>
      <c r="EZ130" s="631"/>
      <c r="FA130" s="602"/>
      <c r="FB130" s="228"/>
      <c r="FC130" s="229"/>
      <c r="FD130" s="632"/>
      <c r="FE130" s="231"/>
      <c r="FF130" s="289"/>
      <c r="FG130" s="233"/>
      <c r="FH130" s="289"/>
      <c r="FI130" s="290"/>
      <c r="FJ130" s="291"/>
      <c r="FK130" s="633"/>
      <c r="FL130" s="634"/>
      <c r="FM130" s="635"/>
      <c r="FN130" s="636"/>
      <c r="FO130" s="231"/>
      <c r="FP130" s="289"/>
      <c r="FQ130" s="233"/>
      <c r="FR130" s="289"/>
      <c r="FS130" s="290"/>
      <c r="FT130" s="291"/>
      <c r="FU130" s="633"/>
      <c r="FV130" s="634"/>
      <c r="FW130" s="635"/>
      <c r="FX130" s="636"/>
      <c r="FZ130" s="239"/>
      <c r="GA130" s="240"/>
      <c r="GD130" s="192"/>
      <c r="GE130" s="192"/>
    </row>
    <row r="131" spans="2:187" ht="18.75" customHeight="1" x14ac:dyDescent="0.15">
      <c r="B131" s="595"/>
      <c r="C131" s="194"/>
      <c r="D131" s="195"/>
      <c r="E131" s="196"/>
      <c r="F131" s="596"/>
      <c r="G131" s="597"/>
      <c r="H131" s="302"/>
      <c r="I131" s="598"/>
      <c r="J131" s="599"/>
      <c r="K131" s="600"/>
      <c r="L131" s="601"/>
      <c r="M131" s="600"/>
      <c r="N131" s="602"/>
      <c r="O131" s="598"/>
      <c r="P131" s="602"/>
      <c r="Q131" s="603"/>
      <c r="R131" s="604"/>
      <c r="S131" s="604"/>
      <c r="T131" s="605"/>
      <c r="U131" s="701"/>
      <c r="V131" s="606"/>
      <c r="W131" s="607"/>
      <c r="X131" s="607"/>
      <c r="Y131" s="608"/>
      <c r="Z131" s="315"/>
      <c r="AA131" s="228"/>
      <c r="AB131" s="609"/>
      <c r="AC131" s="610"/>
      <c r="AD131" s="602"/>
      <c r="AE131" s="611"/>
      <c r="AF131" s="599"/>
      <c r="AG131" s="599"/>
      <c r="AH131" s="602"/>
      <c r="AI131" s="611"/>
      <c r="AJ131" s="602"/>
      <c r="AK131" s="612"/>
      <c r="AL131" s="607"/>
      <c r="AM131" s="607"/>
      <c r="AN131" s="613"/>
      <c r="AO131" s="614"/>
      <c r="AP131" s="615"/>
      <c r="AQ131" s="608"/>
      <c r="AR131" s="616"/>
      <c r="AS131" s="608"/>
      <c r="AT131" s="616"/>
      <c r="AU131" s="617"/>
      <c r="AV131" s="614"/>
      <c r="AW131" s="618"/>
      <c r="AX131" s="619"/>
      <c r="AY131" s="612"/>
      <c r="AZ131" s="607"/>
      <c r="BA131" s="607"/>
      <c r="BB131" s="613"/>
      <c r="BC131" s="620"/>
      <c r="BD131" s="615"/>
      <c r="BE131" s="608"/>
      <c r="BF131" s="616"/>
      <c r="BG131" s="608"/>
      <c r="BH131" s="616"/>
      <c r="BI131" s="617"/>
      <c r="BJ131" s="620"/>
      <c r="BK131" s="618"/>
      <c r="BL131" s="619"/>
      <c r="BM131" s="598"/>
      <c r="BN131" s="621"/>
      <c r="BO131" s="602"/>
      <c r="BP131" s="598"/>
      <c r="BQ131" s="621"/>
      <c r="BR131" s="602"/>
      <c r="BS131" s="598"/>
      <c r="BT131" s="621"/>
      <c r="BU131" s="602"/>
      <c r="BV131" s="598"/>
      <c r="BW131" s="621"/>
      <c r="BX131" s="602"/>
      <c r="BY131" s="598"/>
      <c r="BZ131" s="621"/>
      <c r="CA131" s="602"/>
      <c r="CB131" s="622"/>
      <c r="CC131" s="601"/>
      <c r="CD131" s="623"/>
      <c r="CE131" s="624"/>
      <c r="CF131" s="625"/>
      <c r="CG131" s="626"/>
      <c r="CH131" s="626"/>
      <c r="CI131" s="626"/>
      <c r="CJ131" s="626"/>
      <c r="CK131" s="627"/>
      <c r="CL131" s="624"/>
      <c r="CM131" s="602"/>
      <c r="CN131" s="610"/>
      <c r="CO131" s="628"/>
      <c r="CP131" s="629"/>
      <c r="CQ131" s="630"/>
      <c r="CR131" s="629"/>
      <c r="CS131" s="630"/>
      <c r="CT131" s="629"/>
      <c r="CU131" s="630"/>
      <c r="CV131" s="629"/>
      <c r="CW131" s="337"/>
      <c r="CX131" s="338"/>
      <c r="CY131" s="299"/>
      <c r="CZ131" s="296"/>
      <c r="DA131" s="297"/>
      <c r="DB131" s="299"/>
      <c r="DC131" s="296"/>
      <c r="DD131" s="297"/>
      <c r="DE131" s="299"/>
      <c r="DF131" s="296"/>
      <c r="DG131" s="297"/>
      <c r="DH131" s="299"/>
      <c r="DI131" s="296"/>
      <c r="DJ131" s="297"/>
      <c r="DK131" s="299"/>
      <c r="DL131" s="296"/>
      <c r="DM131" s="297"/>
      <c r="DN131" s="299"/>
      <c r="DO131" s="296"/>
      <c r="DP131" s="297"/>
      <c r="DQ131" s="299"/>
      <c r="DR131" s="296"/>
      <c r="DS131" s="297"/>
      <c r="DT131" s="299"/>
      <c r="DU131" s="296"/>
      <c r="DV131" s="297"/>
      <c r="DW131" s="299"/>
      <c r="DX131" s="296"/>
      <c r="DY131" s="297"/>
      <c r="DZ131" s="299"/>
      <c r="EA131" s="296"/>
      <c r="EB131" s="297"/>
      <c r="EC131" s="299"/>
      <c r="ED131" s="296"/>
      <c r="EE131" s="297"/>
      <c r="EF131" s="299"/>
      <c r="EG131" s="296"/>
      <c r="EH131" s="297"/>
      <c r="EI131" s="299"/>
      <c r="EJ131" s="337"/>
      <c r="EK131" s="338"/>
      <c r="EL131" s="299"/>
      <c r="EM131" s="296"/>
      <c r="EN131" s="297"/>
      <c r="EO131" s="299"/>
      <c r="EP131" s="296"/>
      <c r="EQ131" s="297"/>
      <c r="ER131" s="299"/>
      <c r="ES131" s="296"/>
      <c r="ET131" s="297"/>
      <c r="EU131" s="299"/>
      <c r="EV131" s="296"/>
      <c r="EW131" s="297"/>
      <c r="EX131" s="339"/>
      <c r="EZ131" s="631"/>
      <c r="FA131" s="602"/>
      <c r="FB131" s="228"/>
      <c r="FC131" s="229"/>
      <c r="FD131" s="632"/>
      <c r="FE131" s="231"/>
      <c r="FF131" s="289"/>
      <c r="FG131" s="233"/>
      <c r="FH131" s="289"/>
      <c r="FI131" s="290"/>
      <c r="FJ131" s="291"/>
      <c r="FK131" s="633"/>
      <c r="FL131" s="634"/>
      <c r="FM131" s="635"/>
      <c r="FN131" s="636"/>
      <c r="FO131" s="231"/>
      <c r="FP131" s="289"/>
      <c r="FQ131" s="233"/>
      <c r="FR131" s="289"/>
      <c r="FS131" s="290"/>
      <c r="FT131" s="291"/>
      <c r="FU131" s="633"/>
      <c r="FV131" s="634"/>
      <c r="FW131" s="635"/>
      <c r="FX131" s="636"/>
      <c r="FZ131" s="239"/>
      <c r="GA131" s="240"/>
      <c r="GD131" s="192"/>
      <c r="GE131" s="192"/>
    </row>
    <row r="132" spans="2:187" ht="18.75" customHeight="1" x14ac:dyDescent="0.15">
      <c r="B132" s="595"/>
      <c r="C132" s="194"/>
      <c r="D132" s="195"/>
      <c r="E132" s="196"/>
      <c r="F132" s="596"/>
      <c r="G132" s="597"/>
      <c r="H132" s="302"/>
      <c r="I132" s="598"/>
      <c r="J132" s="599"/>
      <c r="K132" s="600"/>
      <c r="L132" s="601"/>
      <c r="M132" s="600"/>
      <c r="N132" s="602"/>
      <c r="O132" s="598"/>
      <c r="P132" s="602"/>
      <c r="Q132" s="603"/>
      <c r="R132" s="604"/>
      <c r="S132" s="604"/>
      <c r="T132" s="605"/>
      <c r="U132" s="701"/>
      <c r="V132" s="606"/>
      <c r="W132" s="607"/>
      <c r="X132" s="607"/>
      <c r="Y132" s="608"/>
      <c r="Z132" s="315"/>
      <c r="AA132" s="228"/>
      <c r="AB132" s="609"/>
      <c r="AC132" s="610"/>
      <c r="AD132" s="602"/>
      <c r="AE132" s="611"/>
      <c r="AF132" s="599"/>
      <c r="AG132" s="599"/>
      <c r="AH132" s="602"/>
      <c r="AI132" s="611"/>
      <c r="AJ132" s="602"/>
      <c r="AK132" s="612"/>
      <c r="AL132" s="607"/>
      <c r="AM132" s="607"/>
      <c r="AN132" s="613"/>
      <c r="AO132" s="614"/>
      <c r="AP132" s="615"/>
      <c r="AQ132" s="608"/>
      <c r="AR132" s="616"/>
      <c r="AS132" s="608"/>
      <c r="AT132" s="616"/>
      <c r="AU132" s="617"/>
      <c r="AV132" s="614"/>
      <c r="AW132" s="618"/>
      <c r="AX132" s="619"/>
      <c r="AY132" s="612"/>
      <c r="AZ132" s="607"/>
      <c r="BA132" s="607"/>
      <c r="BB132" s="613"/>
      <c r="BC132" s="620"/>
      <c r="BD132" s="615"/>
      <c r="BE132" s="608"/>
      <c r="BF132" s="616"/>
      <c r="BG132" s="608"/>
      <c r="BH132" s="616"/>
      <c r="BI132" s="617"/>
      <c r="BJ132" s="620"/>
      <c r="BK132" s="618"/>
      <c r="BL132" s="619"/>
      <c r="BM132" s="598"/>
      <c r="BN132" s="621"/>
      <c r="BO132" s="602"/>
      <c r="BP132" s="598"/>
      <c r="BQ132" s="621"/>
      <c r="BR132" s="602"/>
      <c r="BS132" s="598"/>
      <c r="BT132" s="621"/>
      <c r="BU132" s="602"/>
      <c r="BV132" s="598"/>
      <c r="BW132" s="621"/>
      <c r="BX132" s="602"/>
      <c r="BY132" s="598"/>
      <c r="BZ132" s="621"/>
      <c r="CA132" s="602"/>
      <c r="CB132" s="622"/>
      <c r="CC132" s="601"/>
      <c r="CD132" s="623"/>
      <c r="CE132" s="624"/>
      <c r="CF132" s="625"/>
      <c r="CG132" s="626"/>
      <c r="CH132" s="626"/>
      <c r="CI132" s="626"/>
      <c r="CJ132" s="626"/>
      <c r="CK132" s="627"/>
      <c r="CL132" s="624"/>
      <c r="CM132" s="602"/>
      <c r="CN132" s="610"/>
      <c r="CO132" s="628"/>
      <c r="CP132" s="629"/>
      <c r="CQ132" s="630"/>
      <c r="CR132" s="629"/>
      <c r="CS132" s="630"/>
      <c r="CT132" s="629"/>
      <c r="CU132" s="630"/>
      <c r="CV132" s="629"/>
      <c r="CW132" s="337"/>
      <c r="CX132" s="338"/>
      <c r="CY132" s="299"/>
      <c r="CZ132" s="296"/>
      <c r="DA132" s="297"/>
      <c r="DB132" s="299"/>
      <c r="DC132" s="296"/>
      <c r="DD132" s="297"/>
      <c r="DE132" s="299"/>
      <c r="DF132" s="296"/>
      <c r="DG132" s="297"/>
      <c r="DH132" s="299"/>
      <c r="DI132" s="296"/>
      <c r="DJ132" s="297"/>
      <c r="DK132" s="299"/>
      <c r="DL132" s="296"/>
      <c r="DM132" s="297"/>
      <c r="DN132" s="299"/>
      <c r="DO132" s="296"/>
      <c r="DP132" s="297"/>
      <c r="DQ132" s="299"/>
      <c r="DR132" s="296"/>
      <c r="DS132" s="297"/>
      <c r="DT132" s="299"/>
      <c r="DU132" s="296"/>
      <c r="DV132" s="297"/>
      <c r="DW132" s="299"/>
      <c r="DX132" s="296"/>
      <c r="DY132" s="297"/>
      <c r="DZ132" s="299"/>
      <c r="EA132" s="296"/>
      <c r="EB132" s="297"/>
      <c r="EC132" s="299"/>
      <c r="ED132" s="296"/>
      <c r="EE132" s="297"/>
      <c r="EF132" s="299"/>
      <c r="EG132" s="296"/>
      <c r="EH132" s="297"/>
      <c r="EI132" s="299"/>
      <c r="EJ132" s="337"/>
      <c r="EK132" s="338"/>
      <c r="EL132" s="299"/>
      <c r="EM132" s="296"/>
      <c r="EN132" s="297"/>
      <c r="EO132" s="299"/>
      <c r="EP132" s="296"/>
      <c r="EQ132" s="297"/>
      <c r="ER132" s="299"/>
      <c r="ES132" s="296"/>
      <c r="ET132" s="297"/>
      <c r="EU132" s="299"/>
      <c r="EV132" s="296"/>
      <c r="EW132" s="297"/>
      <c r="EX132" s="339"/>
      <c r="EZ132" s="631"/>
      <c r="FA132" s="602"/>
      <c r="FB132" s="228"/>
      <c r="FC132" s="229"/>
      <c r="FD132" s="632"/>
      <c r="FE132" s="231"/>
      <c r="FF132" s="289"/>
      <c r="FG132" s="233"/>
      <c r="FH132" s="289"/>
      <c r="FI132" s="290"/>
      <c r="FJ132" s="291"/>
      <c r="FK132" s="633"/>
      <c r="FL132" s="634"/>
      <c r="FM132" s="635"/>
      <c r="FN132" s="636"/>
      <c r="FO132" s="231"/>
      <c r="FP132" s="289"/>
      <c r="FQ132" s="233"/>
      <c r="FR132" s="289"/>
      <c r="FS132" s="290"/>
      <c r="FT132" s="291"/>
      <c r="FU132" s="633"/>
      <c r="FV132" s="634"/>
      <c r="FW132" s="635"/>
      <c r="FX132" s="636"/>
      <c r="FZ132" s="239"/>
      <c r="GA132" s="240"/>
      <c r="GD132" s="192"/>
      <c r="GE132" s="192"/>
    </row>
    <row r="133" spans="2:187" ht="18.75" customHeight="1" x14ac:dyDescent="0.15">
      <c r="B133" s="595"/>
      <c r="C133" s="194"/>
      <c r="D133" s="195"/>
      <c r="E133" s="196"/>
      <c r="F133" s="596"/>
      <c r="G133" s="597"/>
      <c r="H133" s="302"/>
      <c r="I133" s="598"/>
      <c r="J133" s="599"/>
      <c r="K133" s="600"/>
      <c r="L133" s="601"/>
      <c r="M133" s="600"/>
      <c r="N133" s="602"/>
      <c r="O133" s="598"/>
      <c r="P133" s="602"/>
      <c r="Q133" s="603"/>
      <c r="R133" s="604"/>
      <c r="S133" s="604"/>
      <c r="T133" s="605"/>
      <c r="U133" s="701"/>
      <c r="V133" s="606"/>
      <c r="W133" s="607"/>
      <c r="X133" s="607"/>
      <c r="Y133" s="608"/>
      <c r="Z133" s="315"/>
      <c r="AA133" s="228"/>
      <c r="AB133" s="609"/>
      <c r="AC133" s="610"/>
      <c r="AD133" s="602"/>
      <c r="AE133" s="611"/>
      <c r="AF133" s="599"/>
      <c r="AG133" s="599"/>
      <c r="AH133" s="602"/>
      <c r="AI133" s="611"/>
      <c r="AJ133" s="602"/>
      <c r="AK133" s="612"/>
      <c r="AL133" s="607"/>
      <c r="AM133" s="607"/>
      <c r="AN133" s="613"/>
      <c r="AO133" s="614"/>
      <c r="AP133" s="615"/>
      <c r="AQ133" s="608"/>
      <c r="AR133" s="616"/>
      <c r="AS133" s="608"/>
      <c r="AT133" s="616"/>
      <c r="AU133" s="617"/>
      <c r="AV133" s="614"/>
      <c r="AW133" s="618"/>
      <c r="AX133" s="619"/>
      <c r="AY133" s="612"/>
      <c r="AZ133" s="607"/>
      <c r="BA133" s="607"/>
      <c r="BB133" s="613"/>
      <c r="BC133" s="620"/>
      <c r="BD133" s="615"/>
      <c r="BE133" s="608"/>
      <c r="BF133" s="616"/>
      <c r="BG133" s="608"/>
      <c r="BH133" s="616"/>
      <c r="BI133" s="617"/>
      <c r="BJ133" s="620"/>
      <c r="BK133" s="618"/>
      <c r="BL133" s="619"/>
      <c r="BM133" s="598"/>
      <c r="BN133" s="621"/>
      <c r="BO133" s="602"/>
      <c r="BP133" s="598"/>
      <c r="BQ133" s="621"/>
      <c r="BR133" s="602"/>
      <c r="BS133" s="598"/>
      <c r="BT133" s="621"/>
      <c r="BU133" s="602"/>
      <c r="BV133" s="598"/>
      <c r="BW133" s="621"/>
      <c r="BX133" s="602"/>
      <c r="BY133" s="598"/>
      <c r="BZ133" s="621"/>
      <c r="CA133" s="602"/>
      <c r="CB133" s="622"/>
      <c r="CC133" s="601"/>
      <c r="CD133" s="623"/>
      <c r="CE133" s="624"/>
      <c r="CF133" s="625"/>
      <c r="CG133" s="626"/>
      <c r="CH133" s="626"/>
      <c r="CI133" s="626"/>
      <c r="CJ133" s="626"/>
      <c r="CK133" s="627"/>
      <c r="CL133" s="624"/>
      <c r="CM133" s="602"/>
      <c r="CN133" s="610"/>
      <c r="CO133" s="628"/>
      <c r="CP133" s="629"/>
      <c r="CQ133" s="630"/>
      <c r="CR133" s="629"/>
      <c r="CS133" s="630"/>
      <c r="CT133" s="629"/>
      <c r="CU133" s="630"/>
      <c r="CV133" s="629"/>
      <c r="CW133" s="337"/>
      <c r="CX133" s="338"/>
      <c r="CY133" s="299"/>
      <c r="CZ133" s="296"/>
      <c r="DA133" s="297"/>
      <c r="DB133" s="299"/>
      <c r="DC133" s="296"/>
      <c r="DD133" s="297"/>
      <c r="DE133" s="299"/>
      <c r="DF133" s="296"/>
      <c r="DG133" s="297"/>
      <c r="DH133" s="299"/>
      <c r="DI133" s="296"/>
      <c r="DJ133" s="297"/>
      <c r="DK133" s="299"/>
      <c r="DL133" s="296"/>
      <c r="DM133" s="297"/>
      <c r="DN133" s="299"/>
      <c r="DO133" s="296"/>
      <c r="DP133" s="297"/>
      <c r="DQ133" s="299"/>
      <c r="DR133" s="296"/>
      <c r="DS133" s="297"/>
      <c r="DT133" s="299"/>
      <c r="DU133" s="296"/>
      <c r="DV133" s="297"/>
      <c r="DW133" s="299"/>
      <c r="DX133" s="296"/>
      <c r="DY133" s="297"/>
      <c r="DZ133" s="299"/>
      <c r="EA133" s="296"/>
      <c r="EB133" s="297"/>
      <c r="EC133" s="299"/>
      <c r="ED133" s="296"/>
      <c r="EE133" s="297"/>
      <c r="EF133" s="299"/>
      <c r="EG133" s="296"/>
      <c r="EH133" s="297"/>
      <c r="EI133" s="299"/>
      <c r="EJ133" s="337"/>
      <c r="EK133" s="338"/>
      <c r="EL133" s="299"/>
      <c r="EM133" s="296"/>
      <c r="EN133" s="297"/>
      <c r="EO133" s="299"/>
      <c r="EP133" s="296"/>
      <c r="EQ133" s="297"/>
      <c r="ER133" s="299"/>
      <c r="ES133" s="296"/>
      <c r="ET133" s="297"/>
      <c r="EU133" s="299"/>
      <c r="EV133" s="296"/>
      <c r="EW133" s="297"/>
      <c r="EX133" s="339"/>
      <c r="EZ133" s="631"/>
      <c r="FA133" s="602"/>
      <c r="FB133" s="228"/>
      <c r="FC133" s="229"/>
      <c r="FD133" s="632"/>
      <c r="FE133" s="231"/>
      <c r="FF133" s="289"/>
      <c r="FG133" s="233"/>
      <c r="FH133" s="289"/>
      <c r="FI133" s="290"/>
      <c r="FJ133" s="291"/>
      <c r="FK133" s="633"/>
      <c r="FL133" s="634"/>
      <c r="FM133" s="635"/>
      <c r="FN133" s="636"/>
      <c r="FO133" s="231"/>
      <c r="FP133" s="289"/>
      <c r="FQ133" s="233"/>
      <c r="FR133" s="289"/>
      <c r="FS133" s="290"/>
      <c r="FT133" s="291"/>
      <c r="FU133" s="633"/>
      <c r="FV133" s="634"/>
      <c r="FW133" s="635"/>
      <c r="FX133" s="636"/>
      <c r="FZ133" s="239"/>
      <c r="GA133" s="240"/>
      <c r="GD133" s="192"/>
      <c r="GE133" s="192"/>
    </row>
    <row r="134" spans="2:187" ht="18.75" customHeight="1" x14ac:dyDescent="0.15">
      <c r="B134" s="595"/>
      <c r="C134" s="194"/>
      <c r="D134" s="195"/>
      <c r="E134" s="196"/>
      <c r="F134" s="596"/>
      <c r="G134" s="597"/>
      <c r="H134" s="302"/>
      <c r="I134" s="598"/>
      <c r="J134" s="599"/>
      <c r="K134" s="600"/>
      <c r="L134" s="601"/>
      <c r="M134" s="600"/>
      <c r="N134" s="602"/>
      <c r="O134" s="598"/>
      <c r="P134" s="602"/>
      <c r="Q134" s="603"/>
      <c r="R134" s="604"/>
      <c r="S134" s="604"/>
      <c r="T134" s="605"/>
      <c r="U134" s="701"/>
      <c r="V134" s="606"/>
      <c r="W134" s="607"/>
      <c r="X134" s="607"/>
      <c r="Y134" s="608"/>
      <c r="Z134" s="315"/>
      <c r="AA134" s="228"/>
      <c r="AB134" s="609"/>
      <c r="AC134" s="610"/>
      <c r="AD134" s="602"/>
      <c r="AE134" s="611"/>
      <c r="AF134" s="599"/>
      <c r="AG134" s="599"/>
      <c r="AH134" s="602"/>
      <c r="AI134" s="611"/>
      <c r="AJ134" s="602"/>
      <c r="AK134" s="612"/>
      <c r="AL134" s="607"/>
      <c r="AM134" s="607"/>
      <c r="AN134" s="613"/>
      <c r="AO134" s="614"/>
      <c r="AP134" s="615"/>
      <c r="AQ134" s="608"/>
      <c r="AR134" s="616"/>
      <c r="AS134" s="608"/>
      <c r="AT134" s="616"/>
      <c r="AU134" s="617"/>
      <c r="AV134" s="614"/>
      <c r="AW134" s="618"/>
      <c r="AX134" s="619"/>
      <c r="AY134" s="612"/>
      <c r="AZ134" s="607"/>
      <c r="BA134" s="607"/>
      <c r="BB134" s="613"/>
      <c r="BC134" s="620"/>
      <c r="BD134" s="615"/>
      <c r="BE134" s="608"/>
      <c r="BF134" s="616"/>
      <c r="BG134" s="608"/>
      <c r="BH134" s="616"/>
      <c r="BI134" s="617"/>
      <c r="BJ134" s="620"/>
      <c r="BK134" s="618"/>
      <c r="BL134" s="619"/>
      <c r="BM134" s="598"/>
      <c r="BN134" s="621"/>
      <c r="BO134" s="602"/>
      <c r="BP134" s="598"/>
      <c r="BQ134" s="621"/>
      <c r="BR134" s="602"/>
      <c r="BS134" s="598"/>
      <c r="BT134" s="621"/>
      <c r="BU134" s="602"/>
      <c r="BV134" s="598"/>
      <c r="BW134" s="621"/>
      <c r="BX134" s="602"/>
      <c r="BY134" s="598"/>
      <c r="BZ134" s="621"/>
      <c r="CA134" s="602"/>
      <c r="CB134" s="622"/>
      <c r="CC134" s="601"/>
      <c r="CD134" s="623"/>
      <c r="CE134" s="624"/>
      <c r="CF134" s="625"/>
      <c r="CG134" s="626"/>
      <c r="CH134" s="626"/>
      <c r="CI134" s="626"/>
      <c r="CJ134" s="626"/>
      <c r="CK134" s="627"/>
      <c r="CL134" s="624"/>
      <c r="CM134" s="602"/>
      <c r="CN134" s="610"/>
      <c r="CO134" s="628"/>
      <c r="CP134" s="629"/>
      <c r="CQ134" s="630"/>
      <c r="CR134" s="629"/>
      <c r="CS134" s="630"/>
      <c r="CT134" s="629"/>
      <c r="CU134" s="630"/>
      <c r="CV134" s="629"/>
      <c r="CW134" s="337"/>
      <c r="CX134" s="338"/>
      <c r="CY134" s="299"/>
      <c r="CZ134" s="296"/>
      <c r="DA134" s="297"/>
      <c r="DB134" s="299"/>
      <c r="DC134" s="296"/>
      <c r="DD134" s="297"/>
      <c r="DE134" s="299"/>
      <c r="DF134" s="296"/>
      <c r="DG134" s="297"/>
      <c r="DH134" s="299"/>
      <c r="DI134" s="296"/>
      <c r="DJ134" s="297"/>
      <c r="DK134" s="299"/>
      <c r="DL134" s="296"/>
      <c r="DM134" s="297"/>
      <c r="DN134" s="299"/>
      <c r="DO134" s="296"/>
      <c r="DP134" s="297"/>
      <c r="DQ134" s="299"/>
      <c r="DR134" s="296"/>
      <c r="DS134" s="297"/>
      <c r="DT134" s="299"/>
      <c r="DU134" s="296"/>
      <c r="DV134" s="297"/>
      <c r="DW134" s="299"/>
      <c r="DX134" s="296"/>
      <c r="DY134" s="297"/>
      <c r="DZ134" s="299"/>
      <c r="EA134" s="296"/>
      <c r="EB134" s="297"/>
      <c r="EC134" s="299"/>
      <c r="ED134" s="296"/>
      <c r="EE134" s="297"/>
      <c r="EF134" s="299"/>
      <c r="EG134" s="296"/>
      <c r="EH134" s="297"/>
      <c r="EI134" s="299"/>
      <c r="EJ134" s="337"/>
      <c r="EK134" s="338"/>
      <c r="EL134" s="299"/>
      <c r="EM134" s="296"/>
      <c r="EN134" s="297"/>
      <c r="EO134" s="299"/>
      <c r="EP134" s="296"/>
      <c r="EQ134" s="297"/>
      <c r="ER134" s="299"/>
      <c r="ES134" s="296"/>
      <c r="ET134" s="297"/>
      <c r="EU134" s="299"/>
      <c r="EV134" s="296"/>
      <c r="EW134" s="297"/>
      <c r="EX134" s="339"/>
      <c r="EZ134" s="631"/>
      <c r="FA134" s="602"/>
      <c r="FB134" s="228"/>
      <c r="FC134" s="229"/>
      <c r="FD134" s="632"/>
      <c r="FE134" s="231"/>
      <c r="FF134" s="289"/>
      <c r="FG134" s="233"/>
      <c r="FH134" s="289"/>
      <c r="FI134" s="290"/>
      <c r="FJ134" s="291"/>
      <c r="FK134" s="633"/>
      <c r="FL134" s="634"/>
      <c r="FM134" s="635"/>
      <c r="FN134" s="636"/>
      <c r="FO134" s="231"/>
      <c r="FP134" s="289"/>
      <c r="FQ134" s="233"/>
      <c r="FR134" s="289"/>
      <c r="FS134" s="290"/>
      <c r="FT134" s="291"/>
      <c r="FU134" s="633"/>
      <c r="FV134" s="634"/>
      <c r="FW134" s="635"/>
      <c r="FX134" s="636"/>
      <c r="FZ134" s="239"/>
      <c r="GA134" s="240"/>
      <c r="GD134" s="192"/>
      <c r="GE134" s="192"/>
    </row>
    <row r="135" spans="2:187" ht="18.75" customHeight="1" x14ac:dyDescent="0.15">
      <c r="B135" s="595"/>
      <c r="C135" s="194"/>
      <c r="D135" s="195"/>
      <c r="E135" s="196"/>
      <c r="F135" s="596"/>
      <c r="G135" s="597"/>
      <c r="H135" s="302"/>
      <c r="I135" s="598"/>
      <c r="J135" s="599"/>
      <c r="K135" s="600"/>
      <c r="L135" s="601"/>
      <c r="M135" s="600"/>
      <c r="N135" s="602"/>
      <c r="O135" s="598"/>
      <c r="P135" s="602"/>
      <c r="Q135" s="603"/>
      <c r="R135" s="604"/>
      <c r="S135" s="604"/>
      <c r="T135" s="605"/>
      <c r="U135" s="701"/>
      <c r="V135" s="606"/>
      <c r="W135" s="607"/>
      <c r="X135" s="607"/>
      <c r="Y135" s="608"/>
      <c r="Z135" s="315"/>
      <c r="AA135" s="228"/>
      <c r="AB135" s="609"/>
      <c r="AC135" s="610"/>
      <c r="AD135" s="602"/>
      <c r="AE135" s="611"/>
      <c r="AF135" s="599"/>
      <c r="AG135" s="599"/>
      <c r="AH135" s="602"/>
      <c r="AI135" s="611"/>
      <c r="AJ135" s="602"/>
      <c r="AK135" s="612"/>
      <c r="AL135" s="607"/>
      <c r="AM135" s="607"/>
      <c r="AN135" s="613"/>
      <c r="AO135" s="614"/>
      <c r="AP135" s="615"/>
      <c r="AQ135" s="608"/>
      <c r="AR135" s="616"/>
      <c r="AS135" s="608"/>
      <c r="AT135" s="616"/>
      <c r="AU135" s="617"/>
      <c r="AV135" s="614"/>
      <c r="AW135" s="618"/>
      <c r="AX135" s="619"/>
      <c r="AY135" s="612"/>
      <c r="AZ135" s="607"/>
      <c r="BA135" s="607"/>
      <c r="BB135" s="613"/>
      <c r="BC135" s="620"/>
      <c r="BD135" s="615"/>
      <c r="BE135" s="608"/>
      <c r="BF135" s="616"/>
      <c r="BG135" s="608"/>
      <c r="BH135" s="616"/>
      <c r="BI135" s="617"/>
      <c r="BJ135" s="620"/>
      <c r="BK135" s="618"/>
      <c r="BL135" s="619"/>
      <c r="BM135" s="598"/>
      <c r="BN135" s="621"/>
      <c r="BO135" s="602"/>
      <c r="BP135" s="598"/>
      <c r="BQ135" s="621"/>
      <c r="BR135" s="602"/>
      <c r="BS135" s="598"/>
      <c r="BT135" s="621"/>
      <c r="BU135" s="602"/>
      <c r="BV135" s="598"/>
      <c r="BW135" s="621"/>
      <c r="BX135" s="602"/>
      <c r="BY135" s="598"/>
      <c r="BZ135" s="621"/>
      <c r="CA135" s="602"/>
      <c r="CB135" s="622"/>
      <c r="CC135" s="601"/>
      <c r="CD135" s="623"/>
      <c r="CE135" s="624"/>
      <c r="CF135" s="625"/>
      <c r="CG135" s="626"/>
      <c r="CH135" s="626"/>
      <c r="CI135" s="626"/>
      <c r="CJ135" s="626"/>
      <c r="CK135" s="627"/>
      <c r="CL135" s="624"/>
      <c r="CM135" s="602"/>
      <c r="CN135" s="610"/>
      <c r="CO135" s="628"/>
      <c r="CP135" s="629"/>
      <c r="CQ135" s="630"/>
      <c r="CR135" s="629"/>
      <c r="CS135" s="630"/>
      <c r="CT135" s="629"/>
      <c r="CU135" s="630"/>
      <c r="CV135" s="629"/>
      <c r="CW135" s="337"/>
      <c r="CX135" s="338"/>
      <c r="CY135" s="299"/>
      <c r="CZ135" s="296"/>
      <c r="DA135" s="297"/>
      <c r="DB135" s="299"/>
      <c r="DC135" s="296"/>
      <c r="DD135" s="297"/>
      <c r="DE135" s="299"/>
      <c r="DF135" s="296"/>
      <c r="DG135" s="297"/>
      <c r="DH135" s="299"/>
      <c r="DI135" s="296"/>
      <c r="DJ135" s="297"/>
      <c r="DK135" s="299"/>
      <c r="DL135" s="296"/>
      <c r="DM135" s="297"/>
      <c r="DN135" s="299"/>
      <c r="DO135" s="296"/>
      <c r="DP135" s="297"/>
      <c r="DQ135" s="299"/>
      <c r="DR135" s="296"/>
      <c r="DS135" s="297"/>
      <c r="DT135" s="299"/>
      <c r="DU135" s="296"/>
      <c r="DV135" s="297"/>
      <c r="DW135" s="299"/>
      <c r="DX135" s="296"/>
      <c r="DY135" s="297"/>
      <c r="DZ135" s="299"/>
      <c r="EA135" s="296"/>
      <c r="EB135" s="297"/>
      <c r="EC135" s="299"/>
      <c r="ED135" s="296"/>
      <c r="EE135" s="297"/>
      <c r="EF135" s="299"/>
      <c r="EG135" s="296"/>
      <c r="EH135" s="297"/>
      <c r="EI135" s="299"/>
      <c r="EJ135" s="337"/>
      <c r="EK135" s="338"/>
      <c r="EL135" s="299"/>
      <c r="EM135" s="296"/>
      <c r="EN135" s="297"/>
      <c r="EO135" s="299"/>
      <c r="EP135" s="296"/>
      <c r="EQ135" s="297"/>
      <c r="ER135" s="299"/>
      <c r="ES135" s="296"/>
      <c r="ET135" s="297"/>
      <c r="EU135" s="299"/>
      <c r="EV135" s="296"/>
      <c r="EW135" s="297"/>
      <c r="EX135" s="339"/>
      <c r="EZ135" s="631"/>
      <c r="FA135" s="602"/>
      <c r="FB135" s="228"/>
      <c r="FC135" s="229"/>
      <c r="FD135" s="632"/>
      <c r="FE135" s="231"/>
      <c r="FF135" s="289"/>
      <c r="FG135" s="233"/>
      <c r="FH135" s="289"/>
      <c r="FI135" s="290"/>
      <c r="FJ135" s="291"/>
      <c r="FK135" s="633"/>
      <c r="FL135" s="634"/>
      <c r="FM135" s="635"/>
      <c r="FN135" s="636"/>
      <c r="FO135" s="231"/>
      <c r="FP135" s="289"/>
      <c r="FQ135" s="233"/>
      <c r="FR135" s="289"/>
      <c r="FS135" s="290"/>
      <c r="FT135" s="291"/>
      <c r="FU135" s="633"/>
      <c r="FV135" s="634"/>
      <c r="FW135" s="635"/>
      <c r="FX135" s="636"/>
      <c r="FZ135" s="239"/>
      <c r="GA135" s="240"/>
      <c r="GD135" s="192"/>
      <c r="GE135" s="192"/>
    </row>
    <row r="136" spans="2:187" ht="18.75" customHeight="1" x14ac:dyDescent="0.15">
      <c r="B136" s="595"/>
      <c r="C136" s="194"/>
      <c r="D136" s="195"/>
      <c r="E136" s="196"/>
      <c r="F136" s="596"/>
      <c r="G136" s="597"/>
      <c r="H136" s="302"/>
      <c r="I136" s="598"/>
      <c r="J136" s="599"/>
      <c r="K136" s="600"/>
      <c r="L136" s="601"/>
      <c r="M136" s="600"/>
      <c r="N136" s="602"/>
      <c r="O136" s="598"/>
      <c r="P136" s="602"/>
      <c r="Q136" s="603"/>
      <c r="R136" s="604"/>
      <c r="S136" s="604"/>
      <c r="T136" s="605"/>
      <c r="U136" s="701"/>
      <c r="V136" s="606"/>
      <c r="W136" s="607"/>
      <c r="X136" s="607"/>
      <c r="Y136" s="608"/>
      <c r="Z136" s="315"/>
      <c r="AA136" s="228"/>
      <c r="AB136" s="609"/>
      <c r="AC136" s="610"/>
      <c r="AD136" s="602"/>
      <c r="AE136" s="611"/>
      <c r="AF136" s="599"/>
      <c r="AG136" s="599"/>
      <c r="AH136" s="602"/>
      <c r="AI136" s="611"/>
      <c r="AJ136" s="602"/>
      <c r="AK136" s="612"/>
      <c r="AL136" s="607"/>
      <c r="AM136" s="607"/>
      <c r="AN136" s="613"/>
      <c r="AO136" s="614"/>
      <c r="AP136" s="615"/>
      <c r="AQ136" s="608"/>
      <c r="AR136" s="616"/>
      <c r="AS136" s="608"/>
      <c r="AT136" s="616"/>
      <c r="AU136" s="617"/>
      <c r="AV136" s="614"/>
      <c r="AW136" s="618"/>
      <c r="AX136" s="619"/>
      <c r="AY136" s="612"/>
      <c r="AZ136" s="607"/>
      <c r="BA136" s="607"/>
      <c r="BB136" s="613"/>
      <c r="BC136" s="620"/>
      <c r="BD136" s="615"/>
      <c r="BE136" s="608"/>
      <c r="BF136" s="616"/>
      <c r="BG136" s="608"/>
      <c r="BH136" s="616"/>
      <c r="BI136" s="617"/>
      <c r="BJ136" s="620"/>
      <c r="BK136" s="618"/>
      <c r="BL136" s="619"/>
      <c r="BM136" s="598"/>
      <c r="BN136" s="621"/>
      <c r="BO136" s="602"/>
      <c r="BP136" s="598"/>
      <c r="BQ136" s="621"/>
      <c r="BR136" s="602"/>
      <c r="BS136" s="598"/>
      <c r="BT136" s="621"/>
      <c r="BU136" s="602"/>
      <c r="BV136" s="598"/>
      <c r="BW136" s="621"/>
      <c r="BX136" s="602"/>
      <c r="BY136" s="598"/>
      <c r="BZ136" s="621"/>
      <c r="CA136" s="602"/>
      <c r="CB136" s="622"/>
      <c r="CC136" s="601"/>
      <c r="CD136" s="623"/>
      <c r="CE136" s="624"/>
      <c r="CF136" s="625"/>
      <c r="CG136" s="626"/>
      <c r="CH136" s="626"/>
      <c r="CI136" s="626"/>
      <c r="CJ136" s="626"/>
      <c r="CK136" s="627"/>
      <c r="CL136" s="624"/>
      <c r="CM136" s="602"/>
      <c r="CN136" s="610"/>
      <c r="CO136" s="628"/>
      <c r="CP136" s="629"/>
      <c r="CQ136" s="630"/>
      <c r="CR136" s="629"/>
      <c r="CS136" s="630"/>
      <c r="CT136" s="629"/>
      <c r="CU136" s="630"/>
      <c r="CV136" s="629"/>
      <c r="CW136" s="337"/>
      <c r="CX136" s="338"/>
      <c r="CY136" s="299"/>
      <c r="CZ136" s="296"/>
      <c r="DA136" s="297"/>
      <c r="DB136" s="299"/>
      <c r="DC136" s="296"/>
      <c r="DD136" s="297"/>
      <c r="DE136" s="299"/>
      <c r="DF136" s="296"/>
      <c r="DG136" s="297"/>
      <c r="DH136" s="299"/>
      <c r="DI136" s="296"/>
      <c r="DJ136" s="297"/>
      <c r="DK136" s="299"/>
      <c r="DL136" s="296"/>
      <c r="DM136" s="297"/>
      <c r="DN136" s="299"/>
      <c r="DO136" s="296"/>
      <c r="DP136" s="297"/>
      <c r="DQ136" s="299"/>
      <c r="DR136" s="296"/>
      <c r="DS136" s="297"/>
      <c r="DT136" s="299"/>
      <c r="DU136" s="296"/>
      <c r="DV136" s="297"/>
      <c r="DW136" s="299"/>
      <c r="DX136" s="296"/>
      <c r="DY136" s="297"/>
      <c r="DZ136" s="299"/>
      <c r="EA136" s="296"/>
      <c r="EB136" s="297"/>
      <c r="EC136" s="299"/>
      <c r="ED136" s="296"/>
      <c r="EE136" s="297"/>
      <c r="EF136" s="299"/>
      <c r="EG136" s="296"/>
      <c r="EH136" s="297"/>
      <c r="EI136" s="299"/>
      <c r="EJ136" s="337"/>
      <c r="EK136" s="338"/>
      <c r="EL136" s="299"/>
      <c r="EM136" s="296"/>
      <c r="EN136" s="297"/>
      <c r="EO136" s="299"/>
      <c r="EP136" s="296"/>
      <c r="EQ136" s="297"/>
      <c r="ER136" s="299"/>
      <c r="ES136" s="296"/>
      <c r="ET136" s="297"/>
      <c r="EU136" s="299"/>
      <c r="EV136" s="296"/>
      <c r="EW136" s="297"/>
      <c r="EX136" s="339"/>
      <c r="EZ136" s="631"/>
      <c r="FA136" s="602"/>
      <c r="FB136" s="228"/>
      <c r="FC136" s="229"/>
      <c r="FD136" s="632"/>
      <c r="FE136" s="231"/>
      <c r="FF136" s="289"/>
      <c r="FG136" s="233"/>
      <c r="FH136" s="289"/>
      <c r="FI136" s="290"/>
      <c r="FJ136" s="291"/>
      <c r="FK136" s="633"/>
      <c r="FL136" s="634"/>
      <c r="FM136" s="635"/>
      <c r="FN136" s="636"/>
      <c r="FO136" s="231"/>
      <c r="FP136" s="289"/>
      <c r="FQ136" s="233"/>
      <c r="FR136" s="289"/>
      <c r="FS136" s="290"/>
      <c r="FT136" s="291"/>
      <c r="FU136" s="633"/>
      <c r="FV136" s="634"/>
      <c r="FW136" s="635"/>
      <c r="FX136" s="636"/>
      <c r="FZ136" s="239"/>
      <c r="GA136" s="240"/>
      <c r="GD136" s="192"/>
      <c r="GE136" s="192"/>
    </row>
    <row r="137" spans="2:187" ht="18.75" customHeight="1" x14ac:dyDescent="0.15">
      <c r="B137" s="595"/>
      <c r="C137" s="194"/>
      <c r="D137" s="195"/>
      <c r="E137" s="196"/>
      <c r="F137" s="596"/>
      <c r="G137" s="597"/>
      <c r="H137" s="302"/>
      <c r="I137" s="598"/>
      <c r="J137" s="599"/>
      <c r="K137" s="600"/>
      <c r="L137" s="601"/>
      <c r="M137" s="600"/>
      <c r="N137" s="602"/>
      <c r="O137" s="598"/>
      <c r="P137" s="602"/>
      <c r="Q137" s="603"/>
      <c r="R137" s="604"/>
      <c r="S137" s="604"/>
      <c r="T137" s="605"/>
      <c r="U137" s="701"/>
      <c r="V137" s="606"/>
      <c r="W137" s="607"/>
      <c r="X137" s="607"/>
      <c r="Y137" s="608"/>
      <c r="Z137" s="315"/>
      <c r="AA137" s="228"/>
      <c r="AB137" s="609"/>
      <c r="AC137" s="610"/>
      <c r="AD137" s="602"/>
      <c r="AE137" s="611"/>
      <c r="AF137" s="599"/>
      <c r="AG137" s="599"/>
      <c r="AH137" s="602"/>
      <c r="AI137" s="611"/>
      <c r="AJ137" s="602"/>
      <c r="AK137" s="612"/>
      <c r="AL137" s="607"/>
      <c r="AM137" s="607"/>
      <c r="AN137" s="613"/>
      <c r="AO137" s="614"/>
      <c r="AP137" s="615"/>
      <c r="AQ137" s="608"/>
      <c r="AR137" s="616"/>
      <c r="AS137" s="608"/>
      <c r="AT137" s="616"/>
      <c r="AU137" s="617"/>
      <c r="AV137" s="614"/>
      <c r="AW137" s="618"/>
      <c r="AX137" s="619"/>
      <c r="AY137" s="612"/>
      <c r="AZ137" s="607"/>
      <c r="BA137" s="607"/>
      <c r="BB137" s="613"/>
      <c r="BC137" s="620"/>
      <c r="BD137" s="615"/>
      <c r="BE137" s="608"/>
      <c r="BF137" s="616"/>
      <c r="BG137" s="608"/>
      <c r="BH137" s="616"/>
      <c r="BI137" s="617"/>
      <c r="BJ137" s="620"/>
      <c r="BK137" s="618"/>
      <c r="BL137" s="619"/>
      <c r="BM137" s="598"/>
      <c r="BN137" s="621"/>
      <c r="BO137" s="602"/>
      <c r="BP137" s="598"/>
      <c r="BQ137" s="621"/>
      <c r="BR137" s="602"/>
      <c r="BS137" s="598"/>
      <c r="BT137" s="621"/>
      <c r="BU137" s="602"/>
      <c r="BV137" s="598"/>
      <c r="BW137" s="621"/>
      <c r="BX137" s="602"/>
      <c r="BY137" s="598"/>
      <c r="BZ137" s="621"/>
      <c r="CA137" s="602"/>
      <c r="CB137" s="622"/>
      <c r="CC137" s="601"/>
      <c r="CD137" s="623"/>
      <c r="CE137" s="624"/>
      <c r="CF137" s="625"/>
      <c r="CG137" s="626"/>
      <c r="CH137" s="626"/>
      <c r="CI137" s="626"/>
      <c r="CJ137" s="626"/>
      <c r="CK137" s="627"/>
      <c r="CL137" s="624"/>
      <c r="CM137" s="602"/>
      <c r="CN137" s="610"/>
      <c r="CO137" s="628"/>
      <c r="CP137" s="629"/>
      <c r="CQ137" s="630"/>
      <c r="CR137" s="629"/>
      <c r="CS137" s="630"/>
      <c r="CT137" s="629"/>
      <c r="CU137" s="630"/>
      <c r="CV137" s="629"/>
      <c r="CW137" s="337"/>
      <c r="CX137" s="338"/>
      <c r="CY137" s="299"/>
      <c r="CZ137" s="296"/>
      <c r="DA137" s="297"/>
      <c r="DB137" s="299"/>
      <c r="DC137" s="296"/>
      <c r="DD137" s="297"/>
      <c r="DE137" s="299"/>
      <c r="DF137" s="296"/>
      <c r="DG137" s="297"/>
      <c r="DH137" s="299"/>
      <c r="DI137" s="296"/>
      <c r="DJ137" s="297"/>
      <c r="DK137" s="299"/>
      <c r="DL137" s="296"/>
      <c r="DM137" s="297"/>
      <c r="DN137" s="299"/>
      <c r="DO137" s="296"/>
      <c r="DP137" s="297"/>
      <c r="DQ137" s="299"/>
      <c r="DR137" s="296"/>
      <c r="DS137" s="297"/>
      <c r="DT137" s="299"/>
      <c r="DU137" s="296"/>
      <c r="DV137" s="297"/>
      <c r="DW137" s="299"/>
      <c r="DX137" s="296"/>
      <c r="DY137" s="297"/>
      <c r="DZ137" s="299"/>
      <c r="EA137" s="296"/>
      <c r="EB137" s="297"/>
      <c r="EC137" s="299"/>
      <c r="ED137" s="296"/>
      <c r="EE137" s="297"/>
      <c r="EF137" s="299"/>
      <c r="EG137" s="296"/>
      <c r="EH137" s="297"/>
      <c r="EI137" s="299"/>
      <c r="EJ137" s="337"/>
      <c r="EK137" s="338"/>
      <c r="EL137" s="299"/>
      <c r="EM137" s="296"/>
      <c r="EN137" s="297"/>
      <c r="EO137" s="299"/>
      <c r="EP137" s="296"/>
      <c r="EQ137" s="297"/>
      <c r="ER137" s="299"/>
      <c r="ES137" s="296"/>
      <c r="ET137" s="297"/>
      <c r="EU137" s="299"/>
      <c r="EV137" s="296"/>
      <c r="EW137" s="297"/>
      <c r="EX137" s="339"/>
      <c r="EZ137" s="631"/>
      <c r="FA137" s="602"/>
      <c r="FB137" s="228"/>
      <c r="FC137" s="229"/>
      <c r="FD137" s="632"/>
      <c r="FE137" s="231"/>
      <c r="FF137" s="289"/>
      <c r="FG137" s="233"/>
      <c r="FH137" s="289"/>
      <c r="FI137" s="290"/>
      <c r="FJ137" s="291"/>
      <c r="FK137" s="633"/>
      <c r="FL137" s="634"/>
      <c r="FM137" s="635"/>
      <c r="FN137" s="636"/>
      <c r="FO137" s="231"/>
      <c r="FP137" s="289"/>
      <c r="FQ137" s="233"/>
      <c r="FR137" s="289"/>
      <c r="FS137" s="290"/>
      <c r="FT137" s="291"/>
      <c r="FU137" s="633"/>
      <c r="FV137" s="634"/>
      <c r="FW137" s="635"/>
      <c r="FX137" s="636"/>
      <c r="FZ137" s="239"/>
      <c r="GA137" s="240"/>
      <c r="GD137" s="192"/>
      <c r="GE137" s="192"/>
    </row>
    <row r="138" spans="2:187" ht="18.75" customHeight="1" x14ac:dyDescent="0.15">
      <c r="B138" s="595"/>
      <c r="C138" s="194"/>
      <c r="D138" s="195"/>
      <c r="E138" s="196"/>
      <c r="F138" s="596"/>
      <c r="G138" s="597"/>
      <c r="H138" s="302"/>
      <c r="I138" s="598"/>
      <c r="J138" s="599"/>
      <c r="K138" s="600"/>
      <c r="L138" s="601"/>
      <c r="M138" s="600"/>
      <c r="N138" s="602"/>
      <c r="O138" s="598"/>
      <c r="P138" s="602"/>
      <c r="Q138" s="603"/>
      <c r="R138" s="604"/>
      <c r="S138" s="604"/>
      <c r="T138" s="605"/>
      <c r="U138" s="701"/>
      <c r="V138" s="606"/>
      <c r="W138" s="607"/>
      <c r="X138" s="607"/>
      <c r="Y138" s="608"/>
      <c r="Z138" s="315"/>
      <c r="AA138" s="228"/>
      <c r="AB138" s="609"/>
      <c r="AC138" s="610"/>
      <c r="AD138" s="602"/>
      <c r="AE138" s="611"/>
      <c r="AF138" s="599"/>
      <c r="AG138" s="599"/>
      <c r="AH138" s="602"/>
      <c r="AI138" s="611"/>
      <c r="AJ138" s="602"/>
      <c r="AK138" s="612"/>
      <c r="AL138" s="607"/>
      <c r="AM138" s="607"/>
      <c r="AN138" s="613"/>
      <c r="AO138" s="614"/>
      <c r="AP138" s="615"/>
      <c r="AQ138" s="608"/>
      <c r="AR138" s="616"/>
      <c r="AS138" s="608"/>
      <c r="AT138" s="616"/>
      <c r="AU138" s="617"/>
      <c r="AV138" s="614"/>
      <c r="AW138" s="618"/>
      <c r="AX138" s="619"/>
      <c r="AY138" s="612"/>
      <c r="AZ138" s="607"/>
      <c r="BA138" s="607"/>
      <c r="BB138" s="613"/>
      <c r="BC138" s="620"/>
      <c r="BD138" s="615"/>
      <c r="BE138" s="608"/>
      <c r="BF138" s="616"/>
      <c r="BG138" s="608"/>
      <c r="BH138" s="616"/>
      <c r="BI138" s="617"/>
      <c r="BJ138" s="620"/>
      <c r="BK138" s="618"/>
      <c r="BL138" s="619"/>
      <c r="BM138" s="598"/>
      <c r="BN138" s="621"/>
      <c r="BO138" s="602"/>
      <c r="BP138" s="598"/>
      <c r="BQ138" s="621"/>
      <c r="BR138" s="602"/>
      <c r="BS138" s="598"/>
      <c r="BT138" s="621"/>
      <c r="BU138" s="602"/>
      <c r="BV138" s="598"/>
      <c r="BW138" s="621"/>
      <c r="BX138" s="602"/>
      <c r="BY138" s="598"/>
      <c r="BZ138" s="621"/>
      <c r="CA138" s="602"/>
      <c r="CB138" s="622"/>
      <c r="CC138" s="601"/>
      <c r="CD138" s="623"/>
      <c r="CE138" s="624"/>
      <c r="CF138" s="625"/>
      <c r="CG138" s="626"/>
      <c r="CH138" s="626"/>
      <c r="CI138" s="626"/>
      <c r="CJ138" s="626"/>
      <c r="CK138" s="627"/>
      <c r="CL138" s="624"/>
      <c r="CM138" s="602"/>
      <c r="CN138" s="610"/>
      <c r="CO138" s="628"/>
      <c r="CP138" s="629"/>
      <c r="CQ138" s="630"/>
      <c r="CR138" s="629"/>
      <c r="CS138" s="630"/>
      <c r="CT138" s="629"/>
      <c r="CU138" s="630"/>
      <c r="CV138" s="629"/>
      <c r="CW138" s="337"/>
      <c r="CX138" s="338"/>
      <c r="CY138" s="299"/>
      <c r="CZ138" s="296"/>
      <c r="DA138" s="297"/>
      <c r="DB138" s="299"/>
      <c r="DC138" s="296"/>
      <c r="DD138" s="297"/>
      <c r="DE138" s="299"/>
      <c r="DF138" s="296"/>
      <c r="DG138" s="297"/>
      <c r="DH138" s="299"/>
      <c r="DI138" s="296"/>
      <c r="DJ138" s="297"/>
      <c r="DK138" s="299"/>
      <c r="DL138" s="296"/>
      <c r="DM138" s="297"/>
      <c r="DN138" s="299"/>
      <c r="DO138" s="296"/>
      <c r="DP138" s="297"/>
      <c r="DQ138" s="299"/>
      <c r="DR138" s="296"/>
      <c r="DS138" s="297"/>
      <c r="DT138" s="299"/>
      <c r="DU138" s="296"/>
      <c r="DV138" s="297"/>
      <c r="DW138" s="299"/>
      <c r="DX138" s="296"/>
      <c r="DY138" s="297"/>
      <c r="DZ138" s="299"/>
      <c r="EA138" s="296"/>
      <c r="EB138" s="297"/>
      <c r="EC138" s="299"/>
      <c r="ED138" s="296"/>
      <c r="EE138" s="297"/>
      <c r="EF138" s="299"/>
      <c r="EG138" s="296"/>
      <c r="EH138" s="297"/>
      <c r="EI138" s="299"/>
      <c r="EJ138" s="337"/>
      <c r="EK138" s="338"/>
      <c r="EL138" s="299"/>
      <c r="EM138" s="296"/>
      <c r="EN138" s="297"/>
      <c r="EO138" s="299"/>
      <c r="EP138" s="296"/>
      <c r="EQ138" s="297"/>
      <c r="ER138" s="299"/>
      <c r="ES138" s="296"/>
      <c r="ET138" s="297"/>
      <c r="EU138" s="299"/>
      <c r="EV138" s="296"/>
      <c r="EW138" s="297"/>
      <c r="EX138" s="339"/>
      <c r="EZ138" s="631"/>
      <c r="FA138" s="602"/>
      <c r="FB138" s="228"/>
      <c r="FC138" s="229"/>
      <c r="FD138" s="632"/>
      <c r="FE138" s="231"/>
      <c r="FF138" s="289"/>
      <c r="FG138" s="233"/>
      <c r="FH138" s="289"/>
      <c r="FI138" s="290"/>
      <c r="FJ138" s="291"/>
      <c r="FK138" s="633"/>
      <c r="FL138" s="634"/>
      <c r="FM138" s="635"/>
      <c r="FN138" s="636"/>
      <c r="FO138" s="231"/>
      <c r="FP138" s="289"/>
      <c r="FQ138" s="233"/>
      <c r="FR138" s="289"/>
      <c r="FS138" s="290"/>
      <c r="FT138" s="291"/>
      <c r="FU138" s="633"/>
      <c r="FV138" s="634"/>
      <c r="FW138" s="635"/>
      <c r="FX138" s="636"/>
      <c r="FZ138" s="239"/>
      <c r="GA138" s="240"/>
      <c r="GD138" s="192"/>
      <c r="GE138" s="192"/>
    </row>
    <row r="139" spans="2:187" ht="18.75" customHeight="1" x14ac:dyDescent="0.15">
      <c r="B139" s="595"/>
      <c r="C139" s="194"/>
      <c r="D139" s="195"/>
      <c r="E139" s="196"/>
      <c r="F139" s="596"/>
      <c r="G139" s="597"/>
      <c r="H139" s="302"/>
      <c r="I139" s="598"/>
      <c r="J139" s="599"/>
      <c r="K139" s="600"/>
      <c r="L139" s="601"/>
      <c r="M139" s="600"/>
      <c r="N139" s="602"/>
      <c r="O139" s="598"/>
      <c r="P139" s="602"/>
      <c r="Q139" s="603"/>
      <c r="R139" s="604"/>
      <c r="S139" s="604"/>
      <c r="T139" s="605"/>
      <c r="U139" s="701"/>
      <c r="V139" s="606"/>
      <c r="W139" s="607"/>
      <c r="X139" s="607"/>
      <c r="Y139" s="608"/>
      <c r="Z139" s="315"/>
      <c r="AA139" s="228"/>
      <c r="AB139" s="609"/>
      <c r="AC139" s="610"/>
      <c r="AD139" s="602"/>
      <c r="AE139" s="611"/>
      <c r="AF139" s="599"/>
      <c r="AG139" s="599"/>
      <c r="AH139" s="602"/>
      <c r="AI139" s="611"/>
      <c r="AJ139" s="602"/>
      <c r="AK139" s="612"/>
      <c r="AL139" s="607"/>
      <c r="AM139" s="607"/>
      <c r="AN139" s="613"/>
      <c r="AO139" s="614"/>
      <c r="AP139" s="615"/>
      <c r="AQ139" s="608"/>
      <c r="AR139" s="616"/>
      <c r="AS139" s="608"/>
      <c r="AT139" s="616"/>
      <c r="AU139" s="617"/>
      <c r="AV139" s="614"/>
      <c r="AW139" s="618"/>
      <c r="AX139" s="619"/>
      <c r="AY139" s="612"/>
      <c r="AZ139" s="607"/>
      <c r="BA139" s="607"/>
      <c r="BB139" s="613"/>
      <c r="BC139" s="620"/>
      <c r="BD139" s="615"/>
      <c r="BE139" s="608"/>
      <c r="BF139" s="616"/>
      <c r="BG139" s="608"/>
      <c r="BH139" s="616"/>
      <c r="BI139" s="617"/>
      <c r="BJ139" s="620"/>
      <c r="BK139" s="618"/>
      <c r="BL139" s="619"/>
      <c r="BM139" s="598"/>
      <c r="BN139" s="621"/>
      <c r="BO139" s="602"/>
      <c r="BP139" s="598"/>
      <c r="BQ139" s="621"/>
      <c r="BR139" s="602"/>
      <c r="BS139" s="598"/>
      <c r="BT139" s="621"/>
      <c r="BU139" s="602"/>
      <c r="BV139" s="598"/>
      <c r="BW139" s="621"/>
      <c r="BX139" s="602"/>
      <c r="BY139" s="598"/>
      <c r="BZ139" s="621"/>
      <c r="CA139" s="602"/>
      <c r="CB139" s="622"/>
      <c r="CC139" s="601"/>
      <c r="CD139" s="623"/>
      <c r="CE139" s="624"/>
      <c r="CF139" s="625"/>
      <c r="CG139" s="626"/>
      <c r="CH139" s="626"/>
      <c r="CI139" s="626"/>
      <c r="CJ139" s="626"/>
      <c r="CK139" s="627"/>
      <c r="CL139" s="624"/>
      <c r="CM139" s="602"/>
      <c r="CN139" s="610"/>
      <c r="CO139" s="628"/>
      <c r="CP139" s="629"/>
      <c r="CQ139" s="630"/>
      <c r="CR139" s="629"/>
      <c r="CS139" s="630"/>
      <c r="CT139" s="629"/>
      <c r="CU139" s="630"/>
      <c r="CV139" s="629"/>
      <c r="CW139" s="337"/>
      <c r="CX139" s="338"/>
      <c r="CY139" s="299"/>
      <c r="CZ139" s="296"/>
      <c r="DA139" s="297"/>
      <c r="DB139" s="299"/>
      <c r="DC139" s="296"/>
      <c r="DD139" s="297"/>
      <c r="DE139" s="299"/>
      <c r="DF139" s="296"/>
      <c r="DG139" s="297"/>
      <c r="DH139" s="299"/>
      <c r="DI139" s="296"/>
      <c r="DJ139" s="297"/>
      <c r="DK139" s="299"/>
      <c r="DL139" s="296"/>
      <c r="DM139" s="297"/>
      <c r="DN139" s="299"/>
      <c r="DO139" s="296"/>
      <c r="DP139" s="297"/>
      <c r="DQ139" s="299"/>
      <c r="DR139" s="296"/>
      <c r="DS139" s="297"/>
      <c r="DT139" s="299"/>
      <c r="DU139" s="296"/>
      <c r="DV139" s="297"/>
      <c r="DW139" s="299"/>
      <c r="DX139" s="296"/>
      <c r="DY139" s="297"/>
      <c r="DZ139" s="299"/>
      <c r="EA139" s="296"/>
      <c r="EB139" s="297"/>
      <c r="EC139" s="299"/>
      <c r="ED139" s="296"/>
      <c r="EE139" s="297"/>
      <c r="EF139" s="299"/>
      <c r="EG139" s="296"/>
      <c r="EH139" s="297"/>
      <c r="EI139" s="299"/>
      <c r="EJ139" s="337"/>
      <c r="EK139" s="338"/>
      <c r="EL139" s="299"/>
      <c r="EM139" s="296"/>
      <c r="EN139" s="297"/>
      <c r="EO139" s="299"/>
      <c r="EP139" s="296"/>
      <c r="EQ139" s="297"/>
      <c r="ER139" s="299"/>
      <c r="ES139" s="296"/>
      <c r="ET139" s="297"/>
      <c r="EU139" s="299"/>
      <c r="EV139" s="296"/>
      <c r="EW139" s="297"/>
      <c r="EX139" s="339"/>
      <c r="EZ139" s="631"/>
      <c r="FA139" s="602"/>
      <c r="FB139" s="228"/>
      <c r="FC139" s="229"/>
      <c r="FD139" s="632"/>
      <c r="FE139" s="231"/>
      <c r="FF139" s="289"/>
      <c r="FG139" s="233"/>
      <c r="FH139" s="289"/>
      <c r="FI139" s="290"/>
      <c r="FJ139" s="291"/>
      <c r="FK139" s="633"/>
      <c r="FL139" s="634"/>
      <c r="FM139" s="635"/>
      <c r="FN139" s="636"/>
      <c r="FO139" s="231"/>
      <c r="FP139" s="289"/>
      <c r="FQ139" s="233"/>
      <c r="FR139" s="289"/>
      <c r="FS139" s="290"/>
      <c r="FT139" s="291"/>
      <c r="FU139" s="633"/>
      <c r="FV139" s="634"/>
      <c r="FW139" s="635"/>
      <c r="FX139" s="636"/>
      <c r="FZ139" s="239"/>
      <c r="GA139" s="240"/>
      <c r="GD139" s="192"/>
      <c r="GE139" s="192"/>
    </row>
    <row r="140" spans="2:187" ht="18.75" customHeight="1" x14ac:dyDescent="0.15">
      <c r="B140" s="595"/>
      <c r="C140" s="194"/>
      <c r="D140" s="195"/>
      <c r="E140" s="196"/>
      <c r="F140" s="596"/>
      <c r="G140" s="597"/>
      <c r="H140" s="302"/>
      <c r="I140" s="598"/>
      <c r="J140" s="599"/>
      <c r="K140" s="600"/>
      <c r="L140" s="601"/>
      <c r="M140" s="600"/>
      <c r="N140" s="602"/>
      <c r="O140" s="598"/>
      <c r="P140" s="602"/>
      <c r="Q140" s="603"/>
      <c r="R140" s="604"/>
      <c r="S140" s="604"/>
      <c r="T140" s="605"/>
      <c r="U140" s="701"/>
      <c r="V140" s="606"/>
      <c r="W140" s="607"/>
      <c r="X140" s="607"/>
      <c r="Y140" s="608"/>
      <c r="Z140" s="315"/>
      <c r="AA140" s="228"/>
      <c r="AB140" s="609"/>
      <c r="AC140" s="610"/>
      <c r="AD140" s="602"/>
      <c r="AE140" s="611"/>
      <c r="AF140" s="599"/>
      <c r="AG140" s="599"/>
      <c r="AH140" s="602"/>
      <c r="AI140" s="611"/>
      <c r="AJ140" s="602"/>
      <c r="AK140" s="612"/>
      <c r="AL140" s="607"/>
      <c r="AM140" s="607"/>
      <c r="AN140" s="613"/>
      <c r="AO140" s="614"/>
      <c r="AP140" s="615"/>
      <c r="AQ140" s="608"/>
      <c r="AR140" s="616"/>
      <c r="AS140" s="608"/>
      <c r="AT140" s="616"/>
      <c r="AU140" s="617"/>
      <c r="AV140" s="614"/>
      <c r="AW140" s="618"/>
      <c r="AX140" s="619"/>
      <c r="AY140" s="612"/>
      <c r="AZ140" s="607"/>
      <c r="BA140" s="607"/>
      <c r="BB140" s="613"/>
      <c r="BC140" s="620"/>
      <c r="BD140" s="615"/>
      <c r="BE140" s="608"/>
      <c r="BF140" s="616"/>
      <c r="BG140" s="608"/>
      <c r="BH140" s="616"/>
      <c r="BI140" s="617"/>
      <c r="BJ140" s="620"/>
      <c r="BK140" s="618"/>
      <c r="BL140" s="619"/>
      <c r="BM140" s="598"/>
      <c r="BN140" s="621"/>
      <c r="BO140" s="602"/>
      <c r="BP140" s="598"/>
      <c r="BQ140" s="621"/>
      <c r="BR140" s="602"/>
      <c r="BS140" s="598"/>
      <c r="BT140" s="621"/>
      <c r="BU140" s="602"/>
      <c r="BV140" s="598"/>
      <c r="BW140" s="621"/>
      <c r="BX140" s="602"/>
      <c r="BY140" s="598"/>
      <c r="BZ140" s="621"/>
      <c r="CA140" s="602"/>
      <c r="CB140" s="622"/>
      <c r="CC140" s="601"/>
      <c r="CD140" s="623"/>
      <c r="CE140" s="624"/>
      <c r="CF140" s="625"/>
      <c r="CG140" s="626"/>
      <c r="CH140" s="626"/>
      <c r="CI140" s="626"/>
      <c r="CJ140" s="626"/>
      <c r="CK140" s="627"/>
      <c r="CL140" s="624"/>
      <c r="CM140" s="602"/>
      <c r="CN140" s="610"/>
      <c r="CO140" s="628"/>
      <c r="CP140" s="629"/>
      <c r="CQ140" s="630"/>
      <c r="CR140" s="629"/>
      <c r="CS140" s="630"/>
      <c r="CT140" s="629"/>
      <c r="CU140" s="630"/>
      <c r="CV140" s="629"/>
      <c r="CW140" s="337"/>
      <c r="CX140" s="338"/>
      <c r="CY140" s="299"/>
      <c r="CZ140" s="296"/>
      <c r="DA140" s="297"/>
      <c r="DB140" s="299"/>
      <c r="DC140" s="296"/>
      <c r="DD140" s="297"/>
      <c r="DE140" s="299"/>
      <c r="DF140" s="296"/>
      <c r="DG140" s="297"/>
      <c r="DH140" s="299"/>
      <c r="DI140" s="296"/>
      <c r="DJ140" s="297"/>
      <c r="DK140" s="299"/>
      <c r="DL140" s="296"/>
      <c r="DM140" s="297"/>
      <c r="DN140" s="299"/>
      <c r="DO140" s="296"/>
      <c r="DP140" s="297"/>
      <c r="DQ140" s="299"/>
      <c r="DR140" s="296"/>
      <c r="DS140" s="297"/>
      <c r="DT140" s="299"/>
      <c r="DU140" s="296"/>
      <c r="DV140" s="297"/>
      <c r="DW140" s="299"/>
      <c r="DX140" s="296"/>
      <c r="DY140" s="297"/>
      <c r="DZ140" s="299"/>
      <c r="EA140" s="296"/>
      <c r="EB140" s="297"/>
      <c r="EC140" s="299"/>
      <c r="ED140" s="296"/>
      <c r="EE140" s="297"/>
      <c r="EF140" s="299"/>
      <c r="EG140" s="296"/>
      <c r="EH140" s="297"/>
      <c r="EI140" s="299"/>
      <c r="EJ140" s="337"/>
      <c r="EK140" s="338"/>
      <c r="EL140" s="299"/>
      <c r="EM140" s="296"/>
      <c r="EN140" s="297"/>
      <c r="EO140" s="299"/>
      <c r="EP140" s="296"/>
      <c r="EQ140" s="297"/>
      <c r="ER140" s="299"/>
      <c r="ES140" s="296"/>
      <c r="ET140" s="297"/>
      <c r="EU140" s="299"/>
      <c r="EV140" s="296"/>
      <c r="EW140" s="297"/>
      <c r="EX140" s="339"/>
      <c r="EZ140" s="631"/>
      <c r="FA140" s="602"/>
      <c r="FB140" s="228"/>
      <c r="FC140" s="229"/>
      <c r="FD140" s="632"/>
      <c r="FE140" s="231"/>
      <c r="FF140" s="289"/>
      <c r="FG140" s="233"/>
      <c r="FH140" s="289"/>
      <c r="FI140" s="290"/>
      <c r="FJ140" s="291"/>
      <c r="FK140" s="633"/>
      <c r="FL140" s="634"/>
      <c r="FM140" s="635"/>
      <c r="FN140" s="636"/>
      <c r="FO140" s="231"/>
      <c r="FP140" s="289"/>
      <c r="FQ140" s="233"/>
      <c r="FR140" s="289"/>
      <c r="FS140" s="290"/>
      <c r="FT140" s="291"/>
      <c r="FU140" s="633"/>
      <c r="FV140" s="634"/>
      <c r="FW140" s="635"/>
      <c r="FX140" s="636"/>
      <c r="FZ140" s="239"/>
      <c r="GA140" s="240"/>
      <c r="GD140" s="192"/>
      <c r="GE140" s="192"/>
    </row>
    <row r="141" spans="2:187" ht="18.75" customHeight="1" x14ac:dyDescent="0.15">
      <c r="B141" s="595"/>
      <c r="C141" s="194"/>
      <c r="D141" s="195"/>
      <c r="E141" s="196"/>
      <c r="F141" s="596"/>
      <c r="G141" s="597"/>
      <c r="H141" s="302"/>
      <c r="I141" s="598"/>
      <c r="J141" s="599"/>
      <c r="K141" s="600"/>
      <c r="L141" s="601"/>
      <c r="M141" s="600"/>
      <c r="N141" s="602"/>
      <c r="O141" s="598"/>
      <c r="P141" s="602"/>
      <c r="Q141" s="603"/>
      <c r="R141" s="604"/>
      <c r="S141" s="604"/>
      <c r="T141" s="605"/>
      <c r="U141" s="701"/>
      <c r="V141" s="606"/>
      <c r="W141" s="607"/>
      <c r="X141" s="607"/>
      <c r="Y141" s="608"/>
      <c r="Z141" s="315"/>
      <c r="AA141" s="228"/>
      <c r="AB141" s="609"/>
      <c r="AC141" s="610"/>
      <c r="AD141" s="602"/>
      <c r="AE141" s="611"/>
      <c r="AF141" s="599"/>
      <c r="AG141" s="599"/>
      <c r="AH141" s="602"/>
      <c r="AI141" s="611"/>
      <c r="AJ141" s="602"/>
      <c r="AK141" s="612"/>
      <c r="AL141" s="607"/>
      <c r="AM141" s="607"/>
      <c r="AN141" s="613"/>
      <c r="AO141" s="614"/>
      <c r="AP141" s="615"/>
      <c r="AQ141" s="608"/>
      <c r="AR141" s="616"/>
      <c r="AS141" s="608"/>
      <c r="AT141" s="616"/>
      <c r="AU141" s="617"/>
      <c r="AV141" s="614"/>
      <c r="AW141" s="618"/>
      <c r="AX141" s="619"/>
      <c r="AY141" s="612"/>
      <c r="AZ141" s="607"/>
      <c r="BA141" s="607"/>
      <c r="BB141" s="613"/>
      <c r="BC141" s="620"/>
      <c r="BD141" s="615"/>
      <c r="BE141" s="608"/>
      <c r="BF141" s="616"/>
      <c r="BG141" s="608"/>
      <c r="BH141" s="616"/>
      <c r="BI141" s="617"/>
      <c r="BJ141" s="620"/>
      <c r="BK141" s="618"/>
      <c r="BL141" s="619"/>
      <c r="BM141" s="598"/>
      <c r="BN141" s="621"/>
      <c r="BO141" s="602"/>
      <c r="BP141" s="598"/>
      <c r="BQ141" s="621"/>
      <c r="BR141" s="602"/>
      <c r="BS141" s="598"/>
      <c r="BT141" s="621"/>
      <c r="BU141" s="602"/>
      <c r="BV141" s="598"/>
      <c r="BW141" s="621"/>
      <c r="BX141" s="602"/>
      <c r="BY141" s="598"/>
      <c r="BZ141" s="621"/>
      <c r="CA141" s="602"/>
      <c r="CB141" s="622"/>
      <c r="CC141" s="601"/>
      <c r="CD141" s="623"/>
      <c r="CE141" s="624"/>
      <c r="CF141" s="625"/>
      <c r="CG141" s="626"/>
      <c r="CH141" s="626"/>
      <c r="CI141" s="626"/>
      <c r="CJ141" s="626"/>
      <c r="CK141" s="627"/>
      <c r="CL141" s="624"/>
      <c r="CM141" s="602"/>
      <c r="CN141" s="610"/>
      <c r="CO141" s="628"/>
      <c r="CP141" s="629"/>
      <c r="CQ141" s="630"/>
      <c r="CR141" s="629"/>
      <c r="CS141" s="630"/>
      <c r="CT141" s="629"/>
      <c r="CU141" s="630"/>
      <c r="CV141" s="629"/>
      <c r="CW141" s="337"/>
      <c r="CX141" s="338"/>
      <c r="CY141" s="299"/>
      <c r="CZ141" s="296"/>
      <c r="DA141" s="297"/>
      <c r="DB141" s="299"/>
      <c r="DC141" s="296"/>
      <c r="DD141" s="297"/>
      <c r="DE141" s="299"/>
      <c r="DF141" s="296"/>
      <c r="DG141" s="297"/>
      <c r="DH141" s="299"/>
      <c r="DI141" s="296"/>
      <c r="DJ141" s="297"/>
      <c r="DK141" s="299"/>
      <c r="DL141" s="296"/>
      <c r="DM141" s="297"/>
      <c r="DN141" s="299"/>
      <c r="DO141" s="296"/>
      <c r="DP141" s="297"/>
      <c r="DQ141" s="299"/>
      <c r="DR141" s="296"/>
      <c r="DS141" s="297"/>
      <c r="DT141" s="299"/>
      <c r="DU141" s="296"/>
      <c r="DV141" s="297"/>
      <c r="DW141" s="299"/>
      <c r="DX141" s="296"/>
      <c r="DY141" s="297"/>
      <c r="DZ141" s="299"/>
      <c r="EA141" s="296"/>
      <c r="EB141" s="297"/>
      <c r="EC141" s="299"/>
      <c r="ED141" s="296"/>
      <c r="EE141" s="297"/>
      <c r="EF141" s="299"/>
      <c r="EG141" s="296"/>
      <c r="EH141" s="297"/>
      <c r="EI141" s="299"/>
      <c r="EJ141" s="337"/>
      <c r="EK141" s="338"/>
      <c r="EL141" s="299"/>
      <c r="EM141" s="296"/>
      <c r="EN141" s="297"/>
      <c r="EO141" s="299"/>
      <c r="EP141" s="296"/>
      <c r="EQ141" s="297"/>
      <c r="ER141" s="299"/>
      <c r="ES141" s="296"/>
      <c r="ET141" s="297"/>
      <c r="EU141" s="299"/>
      <c r="EV141" s="296"/>
      <c r="EW141" s="297"/>
      <c r="EX141" s="339"/>
      <c r="EZ141" s="631"/>
      <c r="FA141" s="602"/>
      <c r="FB141" s="228"/>
      <c r="FC141" s="229"/>
      <c r="FD141" s="632"/>
      <c r="FE141" s="231"/>
      <c r="FF141" s="289"/>
      <c r="FG141" s="233"/>
      <c r="FH141" s="289"/>
      <c r="FI141" s="290"/>
      <c r="FJ141" s="291"/>
      <c r="FK141" s="633"/>
      <c r="FL141" s="634"/>
      <c r="FM141" s="635"/>
      <c r="FN141" s="636"/>
      <c r="FO141" s="231"/>
      <c r="FP141" s="289"/>
      <c r="FQ141" s="233"/>
      <c r="FR141" s="289"/>
      <c r="FS141" s="290"/>
      <c r="FT141" s="291"/>
      <c r="FU141" s="633"/>
      <c r="FV141" s="634"/>
      <c r="FW141" s="635"/>
      <c r="FX141" s="636"/>
      <c r="FZ141" s="239"/>
      <c r="GA141" s="240"/>
      <c r="GD141" s="192"/>
      <c r="GE141" s="192"/>
    </row>
    <row r="142" spans="2:187" ht="18.75" customHeight="1" x14ac:dyDescent="0.15">
      <c r="B142" s="595"/>
      <c r="C142" s="194"/>
      <c r="D142" s="195"/>
      <c r="E142" s="196"/>
      <c r="F142" s="596"/>
      <c r="G142" s="597"/>
      <c r="H142" s="302"/>
      <c r="I142" s="598"/>
      <c r="J142" s="599"/>
      <c r="K142" s="600"/>
      <c r="L142" s="601"/>
      <c r="M142" s="600"/>
      <c r="N142" s="602"/>
      <c r="O142" s="598"/>
      <c r="P142" s="602"/>
      <c r="Q142" s="603"/>
      <c r="R142" s="604"/>
      <c r="S142" s="604"/>
      <c r="T142" s="605"/>
      <c r="U142" s="701"/>
      <c r="V142" s="606"/>
      <c r="W142" s="607"/>
      <c r="X142" s="607"/>
      <c r="Y142" s="608"/>
      <c r="Z142" s="315"/>
      <c r="AA142" s="228"/>
      <c r="AB142" s="609"/>
      <c r="AC142" s="610"/>
      <c r="AD142" s="602"/>
      <c r="AE142" s="611"/>
      <c r="AF142" s="599"/>
      <c r="AG142" s="599"/>
      <c r="AH142" s="602"/>
      <c r="AI142" s="611"/>
      <c r="AJ142" s="602"/>
      <c r="AK142" s="612"/>
      <c r="AL142" s="607"/>
      <c r="AM142" s="607"/>
      <c r="AN142" s="613"/>
      <c r="AO142" s="614"/>
      <c r="AP142" s="615"/>
      <c r="AQ142" s="608"/>
      <c r="AR142" s="616"/>
      <c r="AS142" s="608"/>
      <c r="AT142" s="616"/>
      <c r="AU142" s="617"/>
      <c r="AV142" s="614"/>
      <c r="AW142" s="618"/>
      <c r="AX142" s="619"/>
      <c r="AY142" s="612"/>
      <c r="AZ142" s="607"/>
      <c r="BA142" s="607"/>
      <c r="BB142" s="613"/>
      <c r="BC142" s="620"/>
      <c r="BD142" s="615"/>
      <c r="BE142" s="608"/>
      <c r="BF142" s="616"/>
      <c r="BG142" s="608"/>
      <c r="BH142" s="616"/>
      <c r="BI142" s="617"/>
      <c r="BJ142" s="620"/>
      <c r="BK142" s="618"/>
      <c r="BL142" s="619"/>
      <c r="BM142" s="598"/>
      <c r="BN142" s="621"/>
      <c r="BO142" s="602"/>
      <c r="BP142" s="598"/>
      <c r="BQ142" s="621"/>
      <c r="BR142" s="602"/>
      <c r="BS142" s="598"/>
      <c r="BT142" s="621"/>
      <c r="BU142" s="602"/>
      <c r="BV142" s="598"/>
      <c r="BW142" s="621"/>
      <c r="BX142" s="602"/>
      <c r="BY142" s="598"/>
      <c r="BZ142" s="621"/>
      <c r="CA142" s="602"/>
      <c r="CB142" s="622"/>
      <c r="CC142" s="601"/>
      <c r="CD142" s="623"/>
      <c r="CE142" s="624"/>
      <c r="CF142" s="625"/>
      <c r="CG142" s="626"/>
      <c r="CH142" s="626"/>
      <c r="CI142" s="626"/>
      <c r="CJ142" s="626"/>
      <c r="CK142" s="627"/>
      <c r="CL142" s="624"/>
      <c r="CM142" s="602"/>
      <c r="CN142" s="610"/>
      <c r="CO142" s="628"/>
      <c r="CP142" s="629"/>
      <c r="CQ142" s="630"/>
      <c r="CR142" s="629"/>
      <c r="CS142" s="630"/>
      <c r="CT142" s="629"/>
      <c r="CU142" s="630"/>
      <c r="CV142" s="629"/>
      <c r="CW142" s="337"/>
      <c r="CX142" s="338"/>
      <c r="CY142" s="299"/>
      <c r="CZ142" s="296"/>
      <c r="DA142" s="297"/>
      <c r="DB142" s="299"/>
      <c r="DC142" s="296"/>
      <c r="DD142" s="297"/>
      <c r="DE142" s="299"/>
      <c r="DF142" s="296"/>
      <c r="DG142" s="297"/>
      <c r="DH142" s="299"/>
      <c r="DI142" s="296"/>
      <c r="DJ142" s="297"/>
      <c r="DK142" s="299"/>
      <c r="DL142" s="296"/>
      <c r="DM142" s="297"/>
      <c r="DN142" s="299"/>
      <c r="DO142" s="296"/>
      <c r="DP142" s="297"/>
      <c r="DQ142" s="299"/>
      <c r="DR142" s="296"/>
      <c r="DS142" s="297"/>
      <c r="DT142" s="299"/>
      <c r="DU142" s="296"/>
      <c r="DV142" s="297"/>
      <c r="DW142" s="299"/>
      <c r="DX142" s="296"/>
      <c r="DY142" s="297"/>
      <c r="DZ142" s="299"/>
      <c r="EA142" s="296"/>
      <c r="EB142" s="297"/>
      <c r="EC142" s="299"/>
      <c r="ED142" s="296"/>
      <c r="EE142" s="297"/>
      <c r="EF142" s="299"/>
      <c r="EG142" s="296"/>
      <c r="EH142" s="297"/>
      <c r="EI142" s="299"/>
      <c r="EJ142" s="337"/>
      <c r="EK142" s="338"/>
      <c r="EL142" s="299"/>
      <c r="EM142" s="296"/>
      <c r="EN142" s="297"/>
      <c r="EO142" s="299"/>
      <c r="EP142" s="296"/>
      <c r="EQ142" s="297"/>
      <c r="ER142" s="299"/>
      <c r="ES142" s="296"/>
      <c r="ET142" s="297"/>
      <c r="EU142" s="299"/>
      <c r="EV142" s="296"/>
      <c r="EW142" s="297"/>
      <c r="EX142" s="339"/>
      <c r="EZ142" s="631"/>
      <c r="FA142" s="602"/>
      <c r="FB142" s="228"/>
      <c r="FC142" s="229"/>
      <c r="FD142" s="632"/>
      <c r="FE142" s="231"/>
      <c r="FF142" s="289"/>
      <c r="FG142" s="233"/>
      <c r="FH142" s="289"/>
      <c r="FI142" s="290"/>
      <c r="FJ142" s="291"/>
      <c r="FK142" s="633"/>
      <c r="FL142" s="634"/>
      <c r="FM142" s="635"/>
      <c r="FN142" s="636"/>
      <c r="FO142" s="231"/>
      <c r="FP142" s="289"/>
      <c r="FQ142" s="233"/>
      <c r="FR142" s="289"/>
      <c r="FS142" s="290"/>
      <c r="FT142" s="291"/>
      <c r="FU142" s="633"/>
      <c r="FV142" s="634"/>
      <c r="FW142" s="635"/>
      <c r="FX142" s="636"/>
      <c r="FZ142" s="239"/>
      <c r="GA142" s="240"/>
      <c r="GD142" s="192"/>
      <c r="GE142" s="192"/>
    </row>
    <row r="143" spans="2:187" ht="18.75" customHeight="1" x14ac:dyDescent="0.15">
      <c r="B143" s="595"/>
      <c r="C143" s="194"/>
      <c r="D143" s="195"/>
      <c r="E143" s="196"/>
      <c r="F143" s="596"/>
      <c r="G143" s="597"/>
      <c r="H143" s="302"/>
      <c r="I143" s="598"/>
      <c r="J143" s="599"/>
      <c r="K143" s="600"/>
      <c r="L143" s="601"/>
      <c r="M143" s="600"/>
      <c r="N143" s="602"/>
      <c r="O143" s="598"/>
      <c r="P143" s="602"/>
      <c r="Q143" s="603"/>
      <c r="R143" s="604"/>
      <c r="S143" s="604"/>
      <c r="T143" s="605"/>
      <c r="U143" s="701"/>
      <c r="V143" s="606"/>
      <c r="W143" s="607"/>
      <c r="X143" s="607"/>
      <c r="Y143" s="608"/>
      <c r="Z143" s="315"/>
      <c r="AA143" s="228"/>
      <c r="AB143" s="609"/>
      <c r="AC143" s="610"/>
      <c r="AD143" s="602"/>
      <c r="AE143" s="611"/>
      <c r="AF143" s="599"/>
      <c r="AG143" s="599"/>
      <c r="AH143" s="602"/>
      <c r="AI143" s="611"/>
      <c r="AJ143" s="602"/>
      <c r="AK143" s="612"/>
      <c r="AL143" s="607"/>
      <c r="AM143" s="607"/>
      <c r="AN143" s="613"/>
      <c r="AO143" s="614"/>
      <c r="AP143" s="615"/>
      <c r="AQ143" s="608"/>
      <c r="AR143" s="616"/>
      <c r="AS143" s="608"/>
      <c r="AT143" s="616"/>
      <c r="AU143" s="617"/>
      <c r="AV143" s="614"/>
      <c r="AW143" s="618"/>
      <c r="AX143" s="619"/>
      <c r="AY143" s="612"/>
      <c r="AZ143" s="607"/>
      <c r="BA143" s="607"/>
      <c r="BB143" s="613"/>
      <c r="BC143" s="620"/>
      <c r="BD143" s="615"/>
      <c r="BE143" s="608"/>
      <c r="BF143" s="616"/>
      <c r="BG143" s="608"/>
      <c r="BH143" s="616"/>
      <c r="BI143" s="617"/>
      <c r="BJ143" s="620"/>
      <c r="BK143" s="618"/>
      <c r="BL143" s="619"/>
      <c r="BM143" s="598"/>
      <c r="BN143" s="621"/>
      <c r="BO143" s="602"/>
      <c r="BP143" s="598"/>
      <c r="BQ143" s="621"/>
      <c r="BR143" s="602"/>
      <c r="BS143" s="598"/>
      <c r="BT143" s="621"/>
      <c r="BU143" s="602"/>
      <c r="BV143" s="598"/>
      <c r="BW143" s="621"/>
      <c r="BX143" s="602"/>
      <c r="BY143" s="598"/>
      <c r="BZ143" s="621"/>
      <c r="CA143" s="602"/>
      <c r="CB143" s="622"/>
      <c r="CC143" s="601"/>
      <c r="CD143" s="623"/>
      <c r="CE143" s="624"/>
      <c r="CF143" s="625"/>
      <c r="CG143" s="626"/>
      <c r="CH143" s="626"/>
      <c r="CI143" s="626"/>
      <c r="CJ143" s="626"/>
      <c r="CK143" s="627"/>
      <c r="CL143" s="624"/>
      <c r="CM143" s="602"/>
      <c r="CN143" s="610"/>
      <c r="CO143" s="628"/>
      <c r="CP143" s="629"/>
      <c r="CQ143" s="630"/>
      <c r="CR143" s="629"/>
      <c r="CS143" s="630"/>
      <c r="CT143" s="629"/>
      <c r="CU143" s="630"/>
      <c r="CV143" s="629"/>
      <c r="CW143" s="337"/>
      <c r="CX143" s="338"/>
      <c r="CY143" s="299"/>
      <c r="CZ143" s="296"/>
      <c r="DA143" s="297"/>
      <c r="DB143" s="299"/>
      <c r="DC143" s="296"/>
      <c r="DD143" s="297"/>
      <c r="DE143" s="299"/>
      <c r="DF143" s="296"/>
      <c r="DG143" s="297"/>
      <c r="DH143" s="299"/>
      <c r="DI143" s="296"/>
      <c r="DJ143" s="297"/>
      <c r="DK143" s="299"/>
      <c r="DL143" s="296"/>
      <c r="DM143" s="297"/>
      <c r="DN143" s="299"/>
      <c r="DO143" s="296"/>
      <c r="DP143" s="297"/>
      <c r="DQ143" s="299"/>
      <c r="DR143" s="296"/>
      <c r="DS143" s="297"/>
      <c r="DT143" s="299"/>
      <c r="DU143" s="296"/>
      <c r="DV143" s="297"/>
      <c r="DW143" s="299"/>
      <c r="DX143" s="296"/>
      <c r="DY143" s="297"/>
      <c r="DZ143" s="299"/>
      <c r="EA143" s="296"/>
      <c r="EB143" s="297"/>
      <c r="EC143" s="299"/>
      <c r="ED143" s="296"/>
      <c r="EE143" s="297"/>
      <c r="EF143" s="299"/>
      <c r="EG143" s="296"/>
      <c r="EH143" s="297"/>
      <c r="EI143" s="299"/>
      <c r="EJ143" s="337"/>
      <c r="EK143" s="338"/>
      <c r="EL143" s="299"/>
      <c r="EM143" s="296"/>
      <c r="EN143" s="297"/>
      <c r="EO143" s="299"/>
      <c r="EP143" s="296"/>
      <c r="EQ143" s="297"/>
      <c r="ER143" s="299"/>
      <c r="ES143" s="296"/>
      <c r="ET143" s="297"/>
      <c r="EU143" s="299"/>
      <c r="EV143" s="296"/>
      <c r="EW143" s="297"/>
      <c r="EX143" s="339"/>
      <c r="EZ143" s="631"/>
      <c r="FA143" s="602"/>
      <c r="FB143" s="228"/>
      <c r="FC143" s="229"/>
      <c r="FD143" s="632"/>
      <c r="FE143" s="231"/>
      <c r="FF143" s="289"/>
      <c r="FG143" s="233"/>
      <c r="FH143" s="289"/>
      <c r="FI143" s="290"/>
      <c r="FJ143" s="291"/>
      <c r="FK143" s="633"/>
      <c r="FL143" s="634"/>
      <c r="FM143" s="635"/>
      <c r="FN143" s="636"/>
      <c r="FO143" s="231"/>
      <c r="FP143" s="289"/>
      <c r="FQ143" s="233"/>
      <c r="FR143" s="289"/>
      <c r="FS143" s="290"/>
      <c r="FT143" s="291"/>
      <c r="FU143" s="633"/>
      <c r="FV143" s="634"/>
      <c r="FW143" s="635"/>
      <c r="FX143" s="636"/>
      <c r="FZ143" s="239"/>
      <c r="GA143" s="240"/>
      <c r="GD143" s="192"/>
      <c r="GE143" s="192"/>
    </row>
    <row r="144" spans="2:187" ht="18.75" customHeight="1" x14ac:dyDescent="0.15">
      <c r="B144" s="595"/>
      <c r="C144" s="194"/>
      <c r="D144" s="195"/>
      <c r="E144" s="196"/>
      <c r="F144" s="596"/>
      <c r="G144" s="597"/>
      <c r="H144" s="302"/>
      <c r="I144" s="598"/>
      <c r="J144" s="599"/>
      <c r="K144" s="600"/>
      <c r="L144" s="601"/>
      <c r="M144" s="600"/>
      <c r="N144" s="602"/>
      <c r="O144" s="598"/>
      <c r="P144" s="602"/>
      <c r="Q144" s="603"/>
      <c r="R144" s="604"/>
      <c r="S144" s="604"/>
      <c r="T144" s="605"/>
      <c r="U144" s="701"/>
      <c r="V144" s="606"/>
      <c r="W144" s="607"/>
      <c r="X144" s="607"/>
      <c r="Y144" s="608"/>
      <c r="Z144" s="315"/>
      <c r="AA144" s="228"/>
      <c r="AB144" s="609"/>
      <c r="AC144" s="610"/>
      <c r="AD144" s="602"/>
      <c r="AE144" s="611"/>
      <c r="AF144" s="599"/>
      <c r="AG144" s="599"/>
      <c r="AH144" s="602"/>
      <c r="AI144" s="611"/>
      <c r="AJ144" s="602"/>
      <c r="AK144" s="612"/>
      <c r="AL144" s="607"/>
      <c r="AM144" s="607"/>
      <c r="AN144" s="613"/>
      <c r="AO144" s="614"/>
      <c r="AP144" s="615"/>
      <c r="AQ144" s="608"/>
      <c r="AR144" s="616"/>
      <c r="AS144" s="608"/>
      <c r="AT144" s="616"/>
      <c r="AU144" s="617"/>
      <c r="AV144" s="614"/>
      <c r="AW144" s="618"/>
      <c r="AX144" s="619"/>
      <c r="AY144" s="612"/>
      <c r="AZ144" s="607"/>
      <c r="BA144" s="607"/>
      <c r="BB144" s="613"/>
      <c r="BC144" s="620"/>
      <c r="BD144" s="615"/>
      <c r="BE144" s="608"/>
      <c r="BF144" s="616"/>
      <c r="BG144" s="608"/>
      <c r="BH144" s="616"/>
      <c r="BI144" s="617"/>
      <c r="BJ144" s="620"/>
      <c r="BK144" s="618"/>
      <c r="BL144" s="619"/>
      <c r="BM144" s="598"/>
      <c r="BN144" s="621"/>
      <c r="BO144" s="602"/>
      <c r="BP144" s="598"/>
      <c r="BQ144" s="621"/>
      <c r="BR144" s="602"/>
      <c r="BS144" s="598"/>
      <c r="BT144" s="621"/>
      <c r="BU144" s="602"/>
      <c r="BV144" s="598"/>
      <c r="BW144" s="621"/>
      <c r="BX144" s="602"/>
      <c r="BY144" s="598"/>
      <c r="BZ144" s="621"/>
      <c r="CA144" s="602"/>
      <c r="CB144" s="622"/>
      <c r="CC144" s="601"/>
      <c r="CD144" s="623"/>
      <c r="CE144" s="624"/>
      <c r="CF144" s="625"/>
      <c r="CG144" s="626"/>
      <c r="CH144" s="626"/>
      <c r="CI144" s="626"/>
      <c r="CJ144" s="626"/>
      <c r="CK144" s="627"/>
      <c r="CL144" s="624"/>
      <c r="CM144" s="602"/>
      <c r="CN144" s="610"/>
      <c r="CO144" s="628"/>
      <c r="CP144" s="629"/>
      <c r="CQ144" s="630"/>
      <c r="CR144" s="629"/>
      <c r="CS144" s="630"/>
      <c r="CT144" s="629"/>
      <c r="CU144" s="630"/>
      <c r="CV144" s="629"/>
      <c r="CW144" s="337"/>
      <c r="CX144" s="338"/>
      <c r="CY144" s="299"/>
      <c r="CZ144" s="296"/>
      <c r="DA144" s="297"/>
      <c r="DB144" s="299"/>
      <c r="DC144" s="296"/>
      <c r="DD144" s="297"/>
      <c r="DE144" s="299"/>
      <c r="DF144" s="296"/>
      <c r="DG144" s="297"/>
      <c r="DH144" s="299"/>
      <c r="DI144" s="296"/>
      <c r="DJ144" s="297"/>
      <c r="DK144" s="299"/>
      <c r="DL144" s="296"/>
      <c r="DM144" s="297"/>
      <c r="DN144" s="299"/>
      <c r="DO144" s="296"/>
      <c r="DP144" s="297"/>
      <c r="DQ144" s="299"/>
      <c r="DR144" s="296"/>
      <c r="DS144" s="297"/>
      <c r="DT144" s="299"/>
      <c r="DU144" s="296"/>
      <c r="DV144" s="297"/>
      <c r="DW144" s="299"/>
      <c r="DX144" s="296"/>
      <c r="DY144" s="297"/>
      <c r="DZ144" s="299"/>
      <c r="EA144" s="296"/>
      <c r="EB144" s="297"/>
      <c r="EC144" s="299"/>
      <c r="ED144" s="296"/>
      <c r="EE144" s="297"/>
      <c r="EF144" s="299"/>
      <c r="EG144" s="296"/>
      <c r="EH144" s="297"/>
      <c r="EI144" s="299"/>
      <c r="EJ144" s="337"/>
      <c r="EK144" s="338"/>
      <c r="EL144" s="299"/>
      <c r="EM144" s="296"/>
      <c r="EN144" s="297"/>
      <c r="EO144" s="299"/>
      <c r="EP144" s="296"/>
      <c r="EQ144" s="297"/>
      <c r="ER144" s="299"/>
      <c r="ES144" s="296"/>
      <c r="ET144" s="297"/>
      <c r="EU144" s="299"/>
      <c r="EV144" s="296"/>
      <c r="EW144" s="297"/>
      <c r="EX144" s="339"/>
      <c r="EZ144" s="631"/>
      <c r="FA144" s="602"/>
      <c r="FB144" s="228"/>
      <c r="FC144" s="229"/>
      <c r="FD144" s="632"/>
      <c r="FE144" s="231"/>
      <c r="FF144" s="289"/>
      <c r="FG144" s="233"/>
      <c r="FH144" s="289"/>
      <c r="FI144" s="290"/>
      <c r="FJ144" s="291"/>
      <c r="FK144" s="633"/>
      <c r="FL144" s="634"/>
      <c r="FM144" s="635"/>
      <c r="FN144" s="636"/>
      <c r="FO144" s="231"/>
      <c r="FP144" s="289"/>
      <c r="FQ144" s="233"/>
      <c r="FR144" s="289"/>
      <c r="FS144" s="290"/>
      <c r="FT144" s="291"/>
      <c r="FU144" s="633"/>
      <c r="FV144" s="634"/>
      <c r="FW144" s="635"/>
      <c r="FX144" s="636"/>
      <c r="FZ144" s="239"/>
      <c r="GA144" s="240"/>
      <c r="GD144" s="192"/>
      <c r="GE144" s="192"/>
    </row>
    <row r="145" spans="2:187" ht="18.75" customHeight="1" x14ac:dyDescent="0.15">
      <c r="B145" s="595"/>
      <c r="C145" s="194"/>
      <c r="D145" s="195"/>
      <c r="E145" s="196"/>
      <c r="F145" s="596"/>
      <c r="G145" s="597"/>
      <c r="H145" s="302"/>
      <c r="I145" s="598"/>
      <c r="J145" s="599"/>
      <c r="K145" s="600"/>
      <c r="L145" s="601"/>
      <c r="M145" s="600"/>
      <c r="N145" s="602"/>
      <c r="O145" s="598"/>
      <c r="P145" s="602"/>
      <c r="Q145" s="603"/>
      <c r="R145" s="604"/>
      <c r="S145" s="604"/>
      <c r="T145" s="605"/>
      <c r="U145" s="701"/>
      <c r="V145" s="606"/>
      <c r="W145" s="607"/>
      <c r="X145" s="607"/>
      <c r="Y145" s="608"/>
      <c r="Z145" s="315"/>
      <c r="AA145" s="228"/>
      <c r="AB145" s="609"/>
      <c r="AC145" s="610"/>
      <c r="AD145" s="602"/>
      <c r="AE145" s="611"/>
      <c r="AF145" s="599"/>
      <c r="AG145" s="599"/>
      <c r="AH145" s="602"/>
      <c r="AI145" s="611"/>
      <c r="AJ145" s="602"/>
      <c r="AK145" s="612"/>
      <c r="AL145" s="607"/>
      <c r="AM145" s="607"/>
      <c r="AN145" s="613"/>
      <c r="AO145" s="614"/>
      <c r="AP145" s="615"/>
      <c r="AQ145" s="608"/>
      <c r="AR145" s="616"/>
      <c r="AS145" s="608"/>
      <c r="AT145" s="616"/>
      <c r="AU145" s="617"/>
      <c r="AV145" s="614"/>
      <c r="AW145" s="618"/>
      <c r="AX145" s="619"/>
      <c r="AY145" s="612"/>
      <c r="AZ145" s="607"/>
      <c r="BA145" s="607"/>
      <c r="BB145" s="613"/>
      <c r="BC145" s="620"/>
      <c r="BD145" s="615"/>
      <c r="BE145" s="608"/>
      <c r="BF145" s="616"/>
      <c r="BG145" s="608"/>
      <c r="BH145" s="616"/>
      <c r="BI145" s="617"/>
      <c r="BJ145" s="620"/>
      <c r="BK145" s="618"/>
      <c r="BL145" s="619"/>
      <c r="BM145" s="598"/>
      <c r="BN145" s="621"/>
      <c r="BO145" s="602"/>
      <c r="BP145" s="598"/>
      <c r="BQ145" s="621"/>
      <c r="BR145" s="602"/>
      <c r="BS145" s="598"/>
      <c r="BT145" s="621"/>
      <c r="BU145" s="602"/>
      <c r="BV145" s="598"/>
      <c r="BW145" s="621"/>
      <c r="BX145" s="602"/>
      <c r="BY145" s="598"/>
      <c r="BZ145" s="621"/>
      <c r="CA145" s="602"/>
      <c r="CB145" s="622"/>
      <c r="CC145" s="601"/>
      <c r="CD145" s="623"/>
      <c r="CE145" s="624"/>
      <c r="CF145" s="625"/>
      <c r="CG145" s="626"/>
      <c r="CH145" s="626"/>
      <c r="CI145" s="626"/>
      <c r="CJ145" s="626"/>
      <c r="CK145" s="627"/>
      <c r="CL145" s="624"/>
      <c r="CM145" s="602"/>
      <c r="CN145" s="610"/>
      <c r="CO145" s="628"/>
      <c r="CP145" s="629"/>
      <c r="CQ145" s="630"/>
      <c r="CR145" s="629"/>
      <c r="CS145" s="630"/>
      <c r="CT145" s="629"/>
      <c r="CU145" s="630"/>
      <c r="CV145" s="629"/>
      <c r="CW145" s="337"/>
      <c r="CX145" s="338"/>
      <c r="CY145" s="299"/>
      <c r="CZ145" s="296"/>
      <c r="DA145" s="297"/>
      <c r="DB145" s="299"/>
      <c r="DC145" s="296"/>
      <c r="DD145" s="297"/>
      <c r="DE145" s="299"/>
      <c r="DF145" s="296"/>
      <c r="DG145" s="297"/>
      <c r="DH145" s="299"/>
      <c r="DI145" s="296"/>
      <c r="DJ145" s="297"/>
      <c r="DK145" s="299"/>
      <c r="DL145" s="296"/>
      <c r="DM145" s="297"/>
      <c r="DN145" s="299"/>
      <c r="DO145" s="296"/>
      <c r="DP145" s="297"/>
      <c r="DQ145" s="299"/>
      <c r="DR145" s="296"/>
      <c r="DS145" s="297"/>
      <c r="DT145" s="299"/>
      <c r="DU145" s="296"/>
      <c r="DV145" s="297"/>
      <c r="DW145" s="299"/>
      <c r="DX145" s="296"/>
      <c r="DY145" s="297"/>
      <c r="DZ145" s="299"/>
      <c r="EA145" s="296"/>
      <c r="EB145" s="297"/>
      <c r="EC145" s="299"/>
      <c r="ED145" s="296"/>
      <c r="EE145" s="297"/>
      <c r="EF145" s="299"/>
      <c r="EG145" s="296"/>
      <c r="EH145" s="297"/>
      <c r="EI145" s="299"/>
      <c r="EJ145" s="337"/>
      <c r="EK145" s="338"/>
      <c r="EL145" s="299"/>
      <c r="EM145" s="296"/>
      <c r="EN145" s="297"/>
      <c r="EO145" s="299"/>
      <c r="EP145" s="296"/>
      <c r="EQ145" s="297"/>
      <c r="ER145" s="299"/>
      <c r="ES145" s="296"/>
      <c r="ET145" s="297"/>
      <c r="EU145" s="299"/>
      <c r="EV145" s="296"/>
      <c r="EW145" s="297"/>
      <c r="EX145" s="339"/>
      <c r="EZ145" s="631"/>
      <c r="FA145" s="602"/>
      <c r="FB145" s="228"/>
      <c r="FC145" s="229"/>
      <c r="FD145" s="632"/>
      <c r="FE145" s="231"/>
      <c r="FF145" s="289"/>
      <c r="FG145" s="233"/>
      <c r="FH145" s="289"/>
      <c r="FI145" s="290"/>
      <c r="FJ145" s="291"/>
      <c r="FK145" s="633"/>
      <c r="FL145" s="634"/>
      <c r="FM145" s="635"/>
      <c r="FN145" s="636"/>
      <c r="FO145" s="231"/>
      <c r="FP145" s="289"/>
      <c r="FQ145" s="233"/>
      <c r="FR145" s="289"/>
      <c r="FS145" s="290"/>
      <c r="FT145" s="291"/>
      <c r="FU145" s="633"/>
      <c r="FV145" s="634"/>
      <c r="FW145" s="635"/>
      <c r="FX145" s="636"/>
      <c r="FZ145" s="239"/>
      <c r="GA145" s="240"/>
      <c r="GD145" s="192"/>
      <c r="GE145" s="192"/>
    </row>
    <row r="146" spans="2:187" ht="18.75" customHeight="1" x14ac:dyDescent="0.15">
      <c r="B146" s="595"/>
      <c r="C146" s="194"/>
      <c r="D146" s="195"/>
      <c r="E146" s="196"/>
      <c r="F146" s="596"/>
      <c r="G146" s="597"/>
      <c r="H146" s="302"/>
      <c r="I146" s="598"/>
      <c r="J146" s="599"/>
      <c r="K146" s="600"/>
      <c r="L146" s="601"/>
      <c r="M146" s="600"/>
      <c r="N146" s="602"/>
      <c r="O146" s="598"/>
      <c r="P146" s="602"/>
      <c r="Q146" s="603"/>
      <c r="R146" s="604"/>
      <c r="S146" s="604"/>
      <c r="T146" s="605"/>
      <c r="U146" s="701"/>
      <c r="V146" s="606"/>
      <c r="W146" s="607"/>
      <c r="X146" s="607"/>
      <c r="Y146" s="608"/>
      <c r="Z146" s="315"/>
      <c r="AA146" s="228"/>
      <c r="AB146" s="609"/>
      <c r="AC146" s="610"/>
      <c r="AD146" s="602"/>
      <c r="AE146" s="611"/>
      <c r="AF146" s="599"/>
      <c r="AG146" s="599"/>
      <c r="AH146" s="602"/>
      <c r="AI146" s="611"/>
      <c r="AJ146" s="602"/>
      <c r="AK146" s="612"/>
      <c r="AL146" s="607"/>
      <c r="AM146" s="607"/>
      <c r="AN146" s="613"/>
      <c r="AO146" s="614"/>
      <c r="AP146" s="615"/>
      <c r="AQ146" s="608"/>
      <c r="AR146" s="616"/>
      <c r="AS146" s="608"/>
      <c r="AT146" s="616"/>
      <c r="AU146" s="617"/>
      <c r="AV146" s="614"/>
      <c r="AW146" s="618"/>
      <c r="AX146" s="619"/>
      <c r="AY146" s="612"/>
      <c r="AZ146" s="607"/>
      <c r="BA146" s="607"/>
      <c r="BB146" s="613"/>
      <c r="BC146" s="620"/>
      <c r="BD146" s="615"/>
      <c r="BE146" s="608"/>
      <c r="BF146" s="616"/>
      <c r="BG146" s="608"/>
      <c r="BH146" s="616"/>
      <c r="BI146" s="617"/>
      <c r="BJ146" s="620"/>
      <c r="BK146" s="618"/>
      <c r="BL146" s="619"/>
      <c r="BM146" s="598"/>
      <c r="BN146" s="621"/>
      <c r="BO146" s="602"/>
      <c r="BP146" s="598"/>
      <c r="BQ146" s="621"/>
      <c r="BR146" s="602"/>
      <c r="BS146" s="598"/>
      <c r="BT146" s="621"/>
      <c r="BU146" s="602"/>
      <c r="BV146" s="598"/>
      <c r="BW146" s="621"/>
      <c r="BX146" s="602"/>
      <c r="BY146" s="598"/>
      <c r="BZ146" s="621"/>
      <c r="CA146" s="602"/>
      <c r="CB146" s="622"/>
      <c r="CC146" s="601"/>
      <c r="CD146" s="623"/>
      <c r="CE146" s="624"/>
      <c r="CF146" s="625"/>
      <c r="CG146" s="626"/>
      <c r="CH146" s="626"/>
      <c r="CI146" s="626"/>
      <c r="CJ146" s="626"/>
      <c r="CK146" s="627"/>
      <c r="CL146" s="624"/>
      <c r="CM146" s="602"/>
      <c r="CN146" s="610"/>
      <c r="CO146" s="628"/>
      <c r="CP146" s="629"/>
      <c r="CQ146" s="630"/>
      <c r="CR146" s="629"/>
      <c r="CS146" s="630"/>
      <c r="CT146" s="629"/>
      <c r="CU146" s="630"/>
      <c r="CV146" s="629"/>
      <c r="CW146" s="337"/>
      <c r="CX146" s="338"/>
      <c r="CY146" s="299"/>
      <c r="CZ146" s="296"/>
      <c r="DA146" s="297"/>
      <c r="DB146" s="299"/>
      <c r="DC146" s="296"/>
      <c r="DD146" s="297"/>
      <c r="DE146" s="299"/>
      <c r="DF146" s="296"/>
      <c r="DG146" s="297"/>
      <c r="DH146" s="299"/>
      <c r="DI146" s="296"/>
      <c r="DJ146" s="297"/>
      <c r="DK146" s="299"/>
      <c r="DL146" s="296"/>
      <c r="DM146" s="297"/>
      <c r="DN146" s="299"/>
      <c r="DO146" s="296"/>
      <c r="DP146" s="297"/>
      <c r="DQ146" s="299"/>
      <c r="DR146" s="296"/>
      <c r="DS146" s="297"/>
      <c r="DT146" s="299"/>
      <c r="DU146" s="296"/>
      <c r="DV146" s="297"/>
      <c r="DW146" s="299"/>
      <c r="DX146" s="296"/>
      <c r="DY146" s="297"/>
      <c r="DZ146" s="299"/>
      <c r="EA146" s="296"/>
      <c r="EB146" s="297"/>
      <c r="EC146" s="299"/>
      <c r="ED146" s="296"/>
      <c r="EE146" s="297"/>
      <c r="EF146" s="299"/>
      <c r="EG146" s="296"/>
      <c r="EH146" s="297"/>
      <c r="EI146" s="299"/>
      <c r="EJ146" s="337"/>
      <c r="EK146" s="338"/>
      <c r="EL146" s="299"/>
      <c r="EM146" s="296"/>
      <c r="EN146" s="297"/>
      <c r="EO146" s="299"/>
      <c r="EP146" s="296"/>
      <c r="EQ146" s="297"/>
      <c r="ER146" s="299"/>
      <c r="ES146" s="296"/>
      <c r="ET146" s="297"/>
      <c r="EU146" s="299"/>
      <c r="EV146" s="296"/>
      <c r="EW146" s="297"/>
      <c r="EX146" s="339"/>
      <c r="EZ146" s="631"/>
      <c r="FA146" s="602"/>
      <c r="FB146" s="228"/>
      <c r="FC146" s="229"/>
      <c r="FD146" s="632"/>
      <c r="FE146" s="231"/>
      <c r="FF146" s="289"/>
      <c r="FG146" s="233"/>
      <c r="FH146" s="289"/>
      <c r="FI146" s="290"/>
      <c r="FJ146" s="291"/>
      <c r="FK146" s="633"/>
      <c r="FL146" s="634"/>
      <c r="FM146" s="635"/>
      <c r="FN146" s="636"/>
      <c r="FO146" s="231"/>
      <c r="FP146" s="289"/>
      <c r="FQ146" s="233"/>
      <c r="FR146" s="289"/>
      <c r="FS146" s="290"/>
      <c r="FT146" s="291"/>
      <c r="FU146" s="633"/>
      <c r="FV146" s="634"/>
      <c r="FW146" s="635"/>
      <c r="FX146" s="636"/>
      <c r="FZ146" s="239"/>
      <c r="GA146" s="240"/>
      <c r="GD146" s="192"/>
      <c r="GE146" s="192"/>
    </row>
    <row r="147" spans="2:187" ht="18.75" customHeight="1" x14ac:dyDescent="0.15">
      <c r="B147" s="595"/>
      <c r="C147" s="194"/>
      <c r="D147" s="195"/>
      <c r="E147" s="196"/>
      <c r="F147" s="596"/>
      <c r="G147" s="597"/>
      <c r="H147" s="302"/>
      <c r="I147" s="598"/>
      <c r="J147" s="599"/>
      <c r="K147" s="600"/>
      <c r="L147" s="601"/>
      <c r="M147" s="600"/>
      <c r="N147" s="602"/>
      <c r="O147" s="598"/>
      <c r="P147" s="602"/>
      <c r="Q147" s="603"/>
      <c r="R147" s="604"/>
      <c r="S147" s="604"/>
      <c r="T147" s="605"/>
      <c r="U147" s="701"/>
      <c r="V147" s="606"/>
      <c r="W147" s="607"/>
      <c r="X147" s="607"/>
      <c r="Y147" s="608"/>
      <c r="Z147" s="315"/>
      <c r="AA147" s="228"/>
      <c r="AB147" s="609"/>
      <c r="AC147" s="610"/>
      <c r="AD147" s="602"/>
      <c r="AE147" s="611"/>
      <c r="AF147" s="599"/>
      <c r="AG147" s="599"/>
      <c r="AH147" s="602"/>
      <c r="AI147" s="611"/>
      <c r="AJ147" s="602"/>
      <c r="AK147" s="612"/>
      <c r="AL147" s="607"/>
      <c r="AM147" s="607"/>
      <c r="AN147" s="613"/>
      <c r="AO147" s="614"/>
      <c r="AP147" s="615"/>
      <c r="AQ147" s="608"/>
      <c r="AR147" s="616"/>
      <c r="AS147" s="608"/>
      <c r="AT147" s="616"/>
      <c r="AU147" s="617"/>
      <c r="AV147" s="614"/>
      <c r="AW147" s="618"/>
      <c r="AX147" s="619"/>
      <c r="AY147" s="612"/>
      <c r="AZ147" s="607"/>
      <c r="BA147" s="607"/>
      <c r="BB147" s="613"/>
      <c r="BC147" s="620"/>
      <c r="BD147" s="615"/>
      <c r="BE147" s="608"/>
      <c r="BF147" s="616"/>
      <c r="BG147" s="608"/>
      <c r="BH147" s="616"/>
      <c r="BI147" s="617"/>
      <c r="BJ147" s="620"/>
      <c r="BK147" s="618"/>
      <c r="BL147" s="619"/>
      <c r="BM147" s="598"/>
      <c r="BN147" s="621"/>
      <c r="BO147" s="602"/>
      <c r="BP147" s="598"/>
      <c r="BQ147" s="621"/>
      <c r="BR147" s="602"/>
      <c r="BS147" s="598"/>
      <c r="BT147" s="621"/>
      <c r="BU147" s="602"/>
      <c r="BV147" s="598"/>
      <c r="BW147" s="621"/>
      <c r="BX147" s="602"/>
      <c r="BY147" s="598"/>
      <c r="BZ147" s="621"/>
      <c r="CA147" s="602"/>
      <c r="CB147" s="622"/>
      <c r="CC147" s="601"/>
      <c r="CD147" s="623"/>
      <c r="CE147" s="624"/>
      <c r="CF147" s="625"/>
      <c r="CG147" s="626"/>
      <c r="CH147" s="626"/>
      <c r="CI147" s="626"/>
      <c r="CJ147" s="626"/>
      <c r="CK147" s="627"/>
      <c r="CL147" s="624"/>
      <c r="CM147" s="602"/>
      <c r="CN147" s="610"/>
      <c r="CO147" s="628"/>
      <c r="CP147" s="629"/>
      <c r="CQ147" s="630"/>
      <c r="CR147" s="629"/>
      <c r="CS147" s="630"/>
      <c r="CT147" s="629"/>
      <c r="CU147" s="630"/>
      <c r="CV147" s="629"/>
      <c r="CW147" s="337"/>
      <c r="CX147" s="338"/>
      <c r="CY147" s="299"/>
      <c r="CZ147" s="296"/>
      <c r="DA147" s="297"/>
      <c r="DB147" s="299"/>
      <c r="DC147" s="296"/>
      <c r="DD147" s="297"/>
      <c r="DE147" s="299"/>
      <c r="DF147" s="296"/>
      <c r="DG147" s="297"/>
      <c r="DH147" s="299"/>
      <c r="DI147" s="296"/>
      <c r="DJ147" s="297"/>
      <c r="DK147" s="299"/>
      <c r="DL147" s="296"/>
      <c r="DM147" s="297"/>
      <c r="DN147" s="299"/>
      <c r="DO147" s="296"/>
      <c r="DP147" s="297"/>
      <c r="DQ147" s="299"/>
      <c r="DR147" s="296"/>
      <c r="DS147" s="297"/>
      <c r="DT147" s="299"/>
      <c r="DU147" s="296"/>
      <c r="DV147" s="297"/>
      <c r="DW147" s="299"/>
      <c r="DX147" s="296"/>
      <c r="DY147" s="297"/>
      <c r="DZ147" s="299"/>
      <c r="EA147" s="296"/>
      <c r="EB147" s="297"/>
      <c r="EC147" s="299"/>
      <c r="ED147" s="296"/>
      <c r="EE147" s="297"/>
      <c r="EF147" s="299"/>
      <c r="EG147" s="296"/>
      <c r="EH147" s="297"/>
      <c r="EI147" s="299"/>
      <c r="EJ147" s="337"/>
      <c r="EK147" s="338"/>
      <c r="EL147" s="299"/>
      <c r="EM147" s="296"/>
      <c r="EN147" s="297"/>
      <c r="EO147" s="299"/>
      <c r="EP147" s="296"/>
      <c r="EQ147" s="297"/>
      <c r="ER147" s="299"/>
      <c r="ES147" s="296"/>
      <c r="ET147" s="297"/>
      <c r="EU147" s="299"/>
      <c r="EV147" s="296"/>
      <c r="EW147" s="297"/>
      <c r="EX147" s="339"/>
      <c r="EZ147" s="631"/>
      <c r="FA147" s="602"/>
      <c r="FB147" s="228"/>
      <c r="FC147" s="229"/>
      <c r="FD147" s="632"/>
      <c r="FE147" s="231"/>
      <c r="FF147" s="289"/>
      <c r="FG147" s="233"/>
      <c r="FH147" s="289"/>
      <c r="FI147" s="290"/>
      <c r="FJ147" s="291"/>
      <c r="FK147" s="633"/>
      <c r="FL147" s="634"/>
      <c r="FM147" s="635"/>
      <c r="FN147" s="636"/>
      <c r="FO147" s="231"/>
      <c r="FP147" s="289"/>
      <c r="FQ147" s="233"/>
      <c r="FR147" s="289"/>
      <c r="FS147" s="290"/>
      <c r="FT147" s="291"/>
      <c r="FU147" s="633"/>
      <c r="FV147" s="634"/>
      <c r="FW147" s="635"/>
      <c r="FX147" s="636"/>
      <c r="FZ147" s="239"/>
      <c r="GA147" s="240"/>
      <c r="GD147" s="192"/>
      <c r="GE147" s="192"/>
    </row>
    <row r="148" spans="2:187" ht="18.75" customHeight="1" x14ac:dyDescent="0.15">
      <c r="B148" s="595"/>
      <c r="C148" s="194"/>
      <c r="D148" s="195"/>
      <c r="E148" s="196"/>
      <c r="F148" s="596"/>
      <c r="G148" s="597"/>
      <c r="H148" s="302"/>
      <c r="I148" s="598"/>
      <c r="J148" s="599"/>
      <c r="K148" s="600"/>
      <c r="L148" s="601"/>
      <c r="M148" s="600"/>
      <c r="N148" s="602"/>
      <c r="O148" s="598"/>
      <c r="P148" s="602"/>
      <c r="Q148" s="603"/>
      <c r="R148" s="604"/>
      <c r="S148" s="604"/>
      <c r="T148" s="605"/>
      <c r="U148" s="701"/>
      <c r="V148" s="606"/>
      <c r="W148" s="607"/>
      <c r="X148" s="607"/>
      <c r="Y148" s="608"/>
      <c r="Z148" s="315"/>
      <c r="AA148" s="228"/>
      <c r="AB148" s="609"/>
      <c r="AC148" s="610"/>
      <c r="AD148" s="602"/>
      <c r="AE148" s="611"/>
      <c r="AF148" s="599"/>
      <c r="AG148" s="599"/>
      <c r="AH148" s="602"/>
      <c r="AI148" s="611"/>
      <c r="AJ148" s="602"/>
      <c r="AK148" s="612"/>
      <c r="AL148" s="607"/>
      <c r="AM148" s="607"/>
      <c r="AN148" s="613"/>
      <c r="AO148" s="614"/>
      <c r="AP148" s="615"/>
      <c r="AQ148" s="608"/>
      <c r="AR148" s="616"/>
      <c r="AS148" s="608"/>
      <c r="AT148" s="616"/>
      <c r="AU148" s="617"/>
      <c r="AV148" s="614"/>
      <c r="AW148" s="618"/>
      <c r="AX148" s="619"/>
      <c r="AY148" s="612"/>
      <c r="AZ148" s="607"/>
      <c r="BA148" s="607"/>
      <c r="BB148" s="613"/>
      <c r="BC148" s="620"/>
      <c r="BD148" s="615"/>
      <c r="BE148" s="608"/>
      <c r="BF148" s="616"/>
      <c r="BG148" s="608"/>
      <c r="BH148" s="616"/>
      <c r="BI148" s="617"/>
      <c r="BJ148" s="620"/>
      <c r="BK148" s="618"/>
      <c r="BL148" s="619"/>
      <c r="BM148" s="598"/>
      <c r="BN148" s="621"/>
      <c r="BO148" s="602"/>
      <c r="BP148" s="598"/>
      <c r="BQ148" s="621"/>
      <c r="BR148" s="602"/>
      <c r="BS148" s="598"/>
      <c r="BT148" s="621"/>
      <c r="BU148" s="602"/>
      <c r="BV148" s="598"/>
      <c r="BW148" s="621"/>
      <c r="BX148" s="602"/>
      <c r="BY148" s="598"/>
      <c r="BZ148" s="621"/>
      <c r="CA148" s="602"/>
      <c r="CB148" s="622"/>
      <c r="CC148" s="601"/>
      <c r="CD148" s="623"/>
      <c r="CE148" s="624"/>
      <c r="CF148" s="625"/>
      <c r="CG148" s="626"/>
      <c r="CH148" s="626"/>
      <c r="CI148" s="626"/>
      <c r="CJ148" s="626"/>
      <c r="CK148" s="627"/>
      <c r="CL148" s="624"/>
      <c r="CM148" s="602"/>
      <c r="CN148" s="610"/>
      <c r="CO148" s="628"/>
      <c r="CP148" s="629"/>
      <c r="CQ148" s="630"/>
      <c r="CR148" s="629"/>
      <c r="CS148" s="630"/>
      <c r="CT148" s="629"/>
      <c r="CU148" s="630"/>
      <c r="CV148" s="629"/>
      <c r="CW148" s="337"/>
      <c r="CX148" s="338"/>
      <c r="CY148" s="299"/>
      <c r="CZ148" s="296"/>
      <c r="DA148" s="297"/>
      <c r="DB148" s="299"/>
      <c r="DC148" s="296"/>
      <c r="DD148" s="297"/>
      <c r="DE148" s="299"/>
      <c r="DF148" s="296"/>
      <c r="DG148" s="297"/>
      <c r="DH148" s="299"/>
      <c r="DI148" s="296"/>
      <c r="DJ148" s="297"/>
      <c r="DK148" s="299"/>
      <c r="DL148" s="296"/>
      <c r="DM148" s="297"/>
      <c r="DN148" s="299"/>
      <c r="DO148" s="296"/>
      <c r="DP148" s="297"/>
      <c r="DQ148" s="299"/>
      <c r="DR148" s="296"/>
      <c r="DS148" s="297"/>
      <c r="DT148" s="299"/>
      <c r="DU148" s="296"/>
      <c r="DV148" s="297"/>
      <c r="DW148" s="299"/>
      <c r="DX148" s="296"/>
      <c r="DY148" s="297"/>
      <c r="DZ148" s="299"/>
      <c r="EA148" s="296"/>
      <c r="EB148" s="297"/>
      <c r="EC148" s="299"/>
      <c r="ED148" s="296"/>
      <c r="EE148" s="297"/>
      <c r="EF148" s="299"/>
      <c r="EG148" s="296"/>
      <c r="EH148" s="297"/>
      <c r="EI148" s="299"/>
      <c r="EJ148" s="337"/>
      <c r="EK148" s="338"/>
      <c r="EL148" s="299"/>
      <c r="EM148" s="296"/>
      <c r="EN148" s="297"/>
      <c r="EO148" s="299"/>
      <c r="EP148" s="296"/>
      <c r="EQ148" s="297"/>
      <c r="ER148" s="299"/>
      <c r="ES148" s="296"/>
      <c r="ET148" s="297"/>
      <c r="EU148" s="299"/>
      <c r="EV148" s="296"/>
      <c r="EW148" s="297"/>
      <c r="EX148" s="339"/>
      <c r="EZ148" s="631"/>
      <c r="FA148" s="602"/>
      <c r="FB148" s="228"/>
      <c r="FC148" s="229"/>
      <c r="FD148" s="632"/>
      <c r="FE148" s="231"/>
      <c r="FF148" s="289"/>
      <c r="FG148" s="233"/>
      <c r="FH148" s="289"/>
      <c r="FI148" s="290"/>
      <c r="FJ148" s="291"/>
      <c r="FK148" s="633"/>
      <c r="FL148" s="634"/>
      <c r="FM148" s="635"/>
      <c r="FN148" s="636"/>
      <c r="FO148" s="231"/>
      <c r="FP148" s="289"/>
      <c r="FQ148" s="233"/>
      <c r="FR148" s="289"/>
      <c r="FS148" s="290"/>
      <c r="FT148" s="291"/>
      <c r="FU148" s="633"/>
      <c r="FV148" s="634"/>
      <c r="FW148" s="635"/>
      <c r="FX148" s="636"/>
      <c r="FZ148" s="239"/>
      <c r="GA148" s="240"/>
      <c r="GD148" s="192"/>
      <c r="GE148" s="192"/>
    </row>
    <row r="149" spans="2:187" ht="18.75" customHeight="1" x14ac:dyDescent="0.15">
      <c r="B149" s="595"/>
      <c r="C149" s="194"/>
      <c r="D149" s="195"/>
      <c r="E149" s="196"/>
      <c r="F149" s="596"/>
      <c r="G149" s="597"/>
      <c r="H149" s="302"/>
      <c r="I149" s="598"/>
      <c r="J149" s="599"/>
      <c r="K149" s="600"/>
      <c r="L149" s="601"/>
      <c r="M149" s="600"/>
      <c r="N149" s="602"/>
      <c r="O149" s="598"/>
      <c r="P149" s="602"/>
      <c r="Q149" s="603"/>
      <c r="R149" s="604"/>
      <c r="S149" s="604"/>
      <c r="T149" s="605"/>
      <c r="U149" s="701"/>
      <c r="V149" s="606"/>
      <c r="W149" s="607"/>
      <c r="X149" s="607"/>
      <c r="Y149" s="608"/>
      <c r="Z149" s="315"/>
      <c r="AA149" s="228"/>
      <c r="AB149" s="609"/>
      <c r="AC149" s="610"/>
      <c r="AD149" s="602"/>
      <c r="AE149" s="611"/>
      <c r="AF149" s="599"/>
      <c r="AG149" s="599"/>
      <c r="AH149" s="602"/>
      <c r="AI149" s="611"/>
      <c r="AJ149" s="602"/>
      <c r="AK149" s="612"/>
      <c r="AL149" s="607"/>
      <c r="AM149" s="607"/>
      <c r="AN149" s="613"/>
      <c r="AO149" s="614"/>
      <c r="AP149" s="615"/>
      <c r="AQ149" s="608"/>
      <c r="AR149" s="616"/>
      <c r="AS149" s="608"/>
      <c r="AT149" s="616"/>
      <c r="AU149" s="617"/>
      <c r="AV149" s="614"/>
      <c r="AW149" s="618"/>
      <c r="AX149" s="619"/>
      <c r="AY149" s="612"/>
      <c r="AZ149" s="607"/>
      <c r="BA149" s="607"/>
      <c r="BB149" s="613"/>
      <c r="BC149" s="620"/>
      <c r="BD149" s="615"/>
      <c r="BE149" s="608"/>
      <c r="BF149" s="616"/>
      <c r="BG149" s="608"/>
      <c r="BH149" s="616"/>
      <c r="BI149" s="617"/>
      <c r="BJ149" s="620"/>
      <c r="BK149" s="618"/>
      <c r="BL149" s="619"/>
      <c r="BM149" s="598"/>
      <c r="BN149" s="621"/>
      <c r="BO149" s="602"/>
      <c r="BP149" s="598"/>
      <c r="BQ149" s="621"/>
      <c r="BR149" s="602"/>
      <c r="BS149" s="598"/>
      <c r="BT149" s="621"/>
      <c r="BU149" s="602"/>
      <c r="BV149" s="598"/>
      <c r="BW149" s="621"/>
      <c r="BX149" s="602"/>
      <c r="BY149" s="598"/>
      <c r="BZ149" s="621"/>
      <c r="CA149" s="602"/>
      <c r="CB149" s="622"/>
      <c r="CC149" s="601"/>
      <c r="CD149" s="623"/>
      <c r="CE149" s="624"/>
      <c r="CF149" s="625"/>
      <c r="CG149" s="626"/>
      <c r="CH149" s="626"/>
      <c r="CI149" s="626"/>
      <c r="CJ149" s="626"/>
      <c r="CK149" s="627"/>
      <c r="CL149" s="624"/>
      <c r="CM149" s="602"/>
      <c r="CN149" s="610"/>
      <c r="CO149" s="628"/>
      <c r="CP149" s="629"/>
      <c r="CQ149" s="630"/>
      <c r="CR149" s="629"/>
      <c r="CS149" s="630"/>
      <c r="CT149" s="629"/>
      <c r="CU149" s="630"/>
      <c r="CV149" s="629"/>
      <c r="CW149" s="337"/>
      <c r="CX149" s="338"/>
      <c r="CY149" s="299"/>
      <c r="CZ149" s="296"/>
      <c r="DA149" s="297"/>
      <c r="DB149" s="299"/>
      <c r="DC149" s="296"/>
      <c r="DD149" s="297"/>
      <c r="DE149" s="299"/>
      <c r="DF149" s="296"/>
      <c r="DG149" s="297"/>
      <c r="DH149" s="299"/>
      <c r="DI149" s="296"/>
      <c r="DJ149" s="297"/>
      <c r="DK149" s="299"/>
      <c r="DL149" s="296"/>
      <c r="DM149" s="297"/>
      <c r="DN149" s="299"/>
      <c r="DO149" s="296"/>
      <c r="DP149" s="297"/>
      <c r="DQ149" s="299"/>
      <c r="DR149" s="296"/>
      <c r="DS149" s="297"/>
      <c r="DT149" s="299"/>
      <c r="DU149" s="296"/>
      <c r="DV149" s="297"/>
      <c r="DW149" s="299"/>
      <c r="DX149" s="296"/>
      <c r="DY149" s="297"/>
      <c r="DZ149" s="299"/>
      <c r="EA149" s="296"/>
      <c r="EB149" s="297"/>
      <c r="EC149" s="299"/>
      <c r="ED149" s="296"/>
      <c r="EE149" s="297"/>
      <c r="EF149" s="299"/>
      <c r="EG149" s="296"/>
      <c r="EH149" s="297"/>
      <c r="EI149" s="299"/>
      <c r="EJ149" s="337"/>
      <c r="EK149" s="338"/>
      <c r="EL149" s="299"/>
      <c r="EM149" s="296"/>
      <c r="EN149" s="297"/>
      <c r="EO149" s="299"/>
      <c r="EP149" s="296"/>
      <c r="EQ149" s="297"/>
      <c r="ER149" s="299"/>
      <c r="ES149" s="296"/>
      <c r="ET149" s="297"/>
      <c r="EU149" s="299"/>
      <c r="EV149" s="296"/>
      <c r="EW149" s="297"/>
      <c r="EX149" s="339"/>
      <c r="EZ149" s="631"/>
      <c r="FA149" s="602"/>
      <c r="FB149" s="228"/>
      <c r="FC149" s="229"/>
      <c r="FD149" s="632"/>
      <c r="FE149" s="231"/>
      <c r="FF149" s="289"/>
      <c r="FG149" s="233"/>
      <c r="FH149" s="289"/>
      <c r="FI149" s="290"/>
      <c r="FJ149" s="291"/>
      <c r="FK149" s="633"/>
      <c r="FL149" s="634"/>
      <c r="FM149" s="635"/>
      <c r="FN149" s="636"/>
      <c r="FO149" s="231"/>
      <c r="FP149" s="289"/>
      <c r="FQ149" s="233"/>
      <c r="FR149" s="289"/>
      <c r="FS149" s="290"/>
      <c r="FT149" s="291"/>
      <c r="FU149" s="633"/>
      <c r="FV149" s="634"/>
      <c r="FW149" s="635"/>
      <c r="FX149" s="636"/>
      <c r="FZ149" s="239"/>
      <c r="GA149" s="240"/>
      <c r="GD149" s="192"/>
      <c r="GE149" s="192"/>
    </row>
    <row r="150" spans="2:187" ht="18.75" customHeight="1" x14ac:dyDescent="0.15">
      <c r="B150" s="595"/>
      <c r="C150" s="194"/>
      <c r="D150" s="195"/>
      <c r="E150" s="196"/>
      <c r="F150" s="596"/>
      <c r="G150" s="597"/>
      <c r="H150" s="302"/>
      <c r="I150" s="598"/>
      <c r="J150" s="599"/>
      <c r="K150" s="600"/>
      <c r="L150" s="601"/>
      <c r="M150" s="600"/>
      <c r="N150" s="602"/>
      <c r="O150" s="598"/>
      <c r="P150" s="602"/>
      <c r="Q150" s="603"/>
      <c r="R150" s="604"/>
      <c r="S150" s="604"/>
      <c r="T150" s="605"/>
      <c r="U150" s="701"/>
      <c r="V150" s="606"/>
      <c r="W150" s="607"/>
      <c r="X150" s="607"/>
      <c r="Y150" s="608"/>
      <c r="Z150" s="315"/>
      <c r="AA150" s="228"/>
      <c r="AB150" s="609"/>
      <c r="AC150" s="610"/>
      <c r="AD150" s="602"/>
      <c r="AE150" s="611"/>
      <c r="AF150" s="599"/>
      <c r="AG150" s="599"/>
      <c r="AH150" s="602"/>
      <c r="AI150" s="611"/>
      <c r="AJ150" s="602"/>
      <c r="AK150" s="612"/>
      <c r="AL150" s="607"/>
      <c r="AM150" s="607"/>
      <c r="AN150" s="613"/>
      <c r="AO150" s="614"/>
      <c r="AP150" s="615"/>
      <c r="AQ150" s="608"/>
      <c r="AR150" s="616"/>
      <c r="AS150" s="608"/>
      <c r="AT150" s="616"/>
      <c r="AU150" s="617"/>
      <c r="AV150" s="614"/>
      <c r="AW150" s="618"/>
      <c r="AX150" s="619"/>
      <c r="AY150" s="612"/>
      <c r="AZ150" s="607"/>
      <c r="BA150" s="607"/>
      <c r="BB150" s="613"/>
      <c r="BC150" s="620"/>
      <c r="BD150" s="615"/>
      <c r="BE150" s="608"/>
      <c r="BF150" s="616"/>
      <c r="BG150" s="608"/>
      <c r="BH150" s="616"/>
      <c r="BI150" s="617"/>
      <c r="BJ150" s="620"/>
      <c r="BK150" s="618"/>
      <c r="BL150" s="619"/>
      <c r="BM150" s="598"/>
      <c r="BN150" s="621"/>
      <c r="BO150" s="602"/>
      <c r="BP150" s="598"/>
      <c r="BQ150" s="621"/>
      <c r="BR150" s="602"/>
      <c r="BS150" s="598"/>
      <c r="BT150" s="621"/>
      <c r="BU150" s="602"/>
      <c r="BV150" s="598"/>
      <c r="BW150" s="621"/>
      <c r="BX150" s="602"/>
      <c r="BY150" s="598"/>
      <c r="BZ150" s="621"/>
      <c r="CA150" s="602"/>
      <c r="CB150" s="622"/>
      <c r="CC150" s="601"/>
      <c r="CD150" s="623"/>
      <c r="CE150" s="624"/>
      <c r="CF150" s="625"/>
      <c r="CG150" s="626"/>
      <c r="CH150" s="626"/>
      <c r="CI150" s="626"/>
      <c r="CJ150" s="626"/>
      <c r="CK150" s="627"/>
      <c r="CL150" s="624"/>
      <c r="CM150" s="602"/>
      <c r="CN150" s="610"/>
      <c r="CO150" s="628"/>
      <c r="CP150" s="629"/>
      <c r="CQ150" s="630"/>
      <c r="CR150" s="629"/>
      <c r="CS150" s="630"/>
      <c r="CT150" s="629"/>
      <c r="CU150" s="630"/>
      <c r="CV150" s="629"/>
      <c r="CW150" s="337"/>
      <c r="CX150" s="338"/>
      <c r="CY150" s="299"/>
      <c r="CZ150" s="296"/>
      <c r="DA150" s="297"/>
      <c r="DB150" s="299"/>
      <c r="DC150" s="296"/>
      <c r="DD150" s="297"/>
      <c r="DE150" s="299"/>
      <c r="DF150" s="296"/>
      <c r="DG150" s="297"/>
      <c r="DH150" s="299"/>
      <c r="DI150" s="296"/>
      <c r="DJ150" s="297"/>
      <c r="DK150" s="299"/>
      <c r="DL150" s="296"/>
      <c r="DM150" s="297"/>
      <c r="DN150" s="299"/>
      <c r="DO150" s="296"/>
      <c r="DP150" s="297"/>
      <c r="DQ150" s="299"/>
      <c r="DR150" s="296"/>
      <c r="DS150" s="297"/>
      <c r="DT150" s="299"/>
      <c r="DU150" s="296"/>
      <c r="DV150" s="297"/>
      <c r="DW150" s="299"/>
      <c r="DX150" s="296"/>
      <c r="DY150" s="297"/>
      <c r="DZ150" s="299"/>
      <c r="EA150" s="296"/>
      <c r="EB150" s="297"/>
      <c r="EC150" s="299"/>
      <c r="ED150" s="296"/>
      <c r="EE150" s="297"/>
      <c r="EF150" s="299"/>
      <c r="EG150" s="296"/>
      <c r="EH150" s="297"/>
      <c r="EI150" s="299"/>
      <c r="EJ150" s="337"/>
      <c r="EK150" s="338"/>
      <c r="EL150" s="299"/>
      <c r="EM150" s="296"/>
      <c r="EN150" s="297"/>
      <c r="EO150" s="299"/>
      <c r="EP150" s="296"/>
      <c r="EQ150" s="297"/>
      <c r="ER150" s="299"/>
      <c r="ES150" s="296"/>
      <c r="ET150" s="297"/>
      <c r="EU150" s="299"/>
      <c r="EV150" s="296"/>
      <c r="EW150" s="297"/>
      <c r="EX150" s="339"/>
      <c r="EZ150" s="631"/>
      <c r="FA150" s="602"/>
      <c r="FB150" s="228"/>
      <c r="FC150" s="229"/>
      <c r="FD150" s="632"/>
      <c r="FE150" s="231"/>
      <c r="FF150" s="289"/>
      <c r="FG150" s="233"/>
      <c r="FH150" s="289"/>
      <c r="FI150" s="290"/>
      <c r="FJ150" s="291"/>
      <c r="FK150" s="633"/>
      <c r="FL150" s="634"/>
      <c r="FM150" s="635"/>
      <c r="FN150" s="636"/>
      <c r="FO150" s="231"/>
      <c r="FP150" s="289"/>
      <c r="FQ150" s="233"/>
      <c r="FR150" s="289"/>
      <c r="FS150" s="290"/>
      <c r="FT150" s="291"/>
      <c r="FU150" s="633"/>
      <c r="FV150" s="634"/>
      <c r="FW150" s="635"/>
      <c r="FX150" s="636"/>
      <c r="FZ150" s="239"/>
      <c r="GA150" s="240"/>
      <c r="GD150" s="192"/>
      <c r="GE150" s="192"/>
    </row>
    <row r="151" spans="2:187" ht="18.75" customHeight="1" x14ac:dyDescent="0.15">
      <c r="B151" s="595"/>
      <c r="C151" s="194"/>
      <c r="D151" s="195"/>
      <c r="E151" s="196"/>
      <c r="F151" s="596"/>
      <c r="G151" s="597"/>
      <c r="H151" s="302"/>
      <c r="I151" s="598"/>
      <c r="J151" s="599"/>
      <c r="K151" s="600"/>
      <c r="L151" s="601"/>
      <c r="M151" s="600"/>
      <c r="N151" s="602"/>
      <c r="O151" s="598"/>
      <c r="P151" s="602"/>
      <c r="Q151" s="603"/>
      <c r="R151" s="604"/>
      <c r="S151" s="604"/>
      <c r="T151" s="605"/>
      <c r="U151" s="701"/>
      <c r="V151" s="606"/>
      <c r="W151" s="607"/>
      <c r="X151" s="607"/>
      <c r="Y151" s="608"/>
      <c r="Z151" s="315"/>
      <c r="AA151" s="228"/>
      <c r="AB151" s="609"/>
      <c r="AC151" s="610"/>
      <c r="AD151" s="602"/>
      <c r="AE151" s="611"/>
      <c r="AF151" s="599"/>
      <c r="AG151" s="599"/>
      <c r="AH151" s="602"/>
      <c r="AI151" s="611"/>
      <c r="AJ151" s="602"/>
      <c r="AK151" s="612"/>
      <c r="AL151" s="607"/>
      <c r="AM151" s="607"/>
      <c r="AN151" s="613"/>
      <c r="AO151" s="614"/>
      <c r="AP151" s="615"/>
      <c r="AQ151" s="608"/>
      <c r="AR151" s="616"/>
      <c r="AS151" s="608"/>
      <c r="AT151" s="616"/>
      <c r="AU151" s="617"/>
      <c r="AV151" s="614"/>
      <c r="AW151" s="618"/>
      <c r="AX151" s="619"/>
      <c r="AY151" s="612"/>
      <c r="AZ151" s="607"/>
      <c r="BA151" s="607"/>
      <c r="BB151" s="613"/>
      <c r="BC151" s="620"/>
      <c r="BD151" s="615"/>
      <c r="BE151" s="608"/>
      <c r="BF151" s="616"/>
      <c r="BG151" s="608"/>
      <c r="BH151" s="616"/>
      <c r="BI151" s="617"/>
      <c r="BJ151" s="620"/>
      <c r="BK151" s="618"/>
      <c r="BL151" s="619"/>
      <c r="BM151" s="598"/>
      <c r="BN151" s="621"/>
      <c r="BO151" s="602"/>
      <c r="BP151" s="598"/>
      <c r="BQ151" s="621"/>
      <c r="BR151" s="602"/>
      <c r="BS151" s="598"/>
      <c r="BT151" s="621"/>
      <c r="BU151" s="602"/>
      <c r="BV151" s="598"/>
      <c r="BW151" s="621"/>
      <c r="BX151" s="602"/>
      <c r="BY151" s="598"/>
      <c r="BZ151" s="621"/>
      <c r="CA151" s="602"/>
      <c r="CB151" s="622"/>
      <c r="CC151" s="601"/>
      <c r="CD151" s="623"/>
      <c r="CE151" s="624"/>
      <c r="CF151" s="625"/>
      <c r="CG151" s="626"/>
      <c r="CH151" s="626"/>
      <c r="CI151" s="626"/>
      <c r="CJ151" s="626"/>
      <c r="CK151" s="627"/>
      <c r="CL151" s="624"/>
      <c r="CM151" s="602"/>
      <c r="CN151" s="610"/>
      <c r="CO151" s="628"/>
      <c r="CP151" s="629"/>
      <c r="CQ151" s="630"/>
      <c r="CR151" s="629"/>
      <c r="CS151" s="630"/>
      <c r="CT151" s="629"/>
      <c r="CU151" s="630"/>
      <c r="CV151" s="629"/>
      <c r="CW151" s="337"/>
      <c r="CX151" s="338"/>
      <c r="CY151" s="299"/>
      <c r="CZ151" s="296"/>
      <c r="DA151" s="297"/>
      <c r="DB151" s="299"/>
      <c r="DC151" s="296"/>
      <c r="DD151" s="297"/>
      <c r="DE151" s="299"/>
      <c r="DF151" s="296"/>
      <c r="DG151" s="297"/>
      <c r="DH151" s="299"/>
      <c r="DI151" s="296"/>
      <c r="DJ151" s="297"/>
      <c r="DK151" s="299"/>
      <c r="DL151" s="296"/>
      <c r="DM151" s="297"/>
      <c r="DN151" s="299"/>
      <c r="DO151" s="296"/>
      <c r="DP151" s="297"/>
      <c r="DQ151" s="299"/>
      <c r="DR151" s="296"/>
      <c r="DS151" s="297"/>
      <c r="DT151" s="299"/>
      <c r="DU151" s="296"/>
      <c r="DV151" s="297"/>
      <c r="DW151" s="299"/>
      <c r="DX151" s="296"/>
      <c r="DY151" s="297"/>
      <c r="DZ151" s="299"/>
      <c r="EA151" s="296"/>
      <c r="EB151" s="297"/>
      <c r="EC151" s="299"/>
      <c r="ED151" s="296"/>
      <c r="EE151" s="297"/>
      <c r="EF151" s="299"/>
      <c r="EG151" s="296"/>
      <c r="EH151" s="297"/>
      <c r="EI151" s="299"/>
      <c r="EJ151" s="337"/>
      <c r="EK151" s="338"/>
      <c r="EL151" s="299"/>
      <c r="EM151" s="296"/>
      <c r="EN151" s="297"/>
      <c r="EO151" s="299"/>
      <c r="EP151" s="296"/>
      <c r="EQ151" s="297"/>
      <c r="ER151" s="299"/>
      <c r="ES151" s="296"/>
      <c r="ET151" s="297"/>
      <c r="EU151" s="299"/>
      <c r="EV151" s="296"/>
      <c r="EW151" s="297"/>
      <c r="EX151" s="339"/>
      <c r="EZ151" s="631"/>
      <c r="FA151" s="602"/>
      <c r="FB151" s="228"/>
      <c r="FC151" s="229"/>
      <c r="FD151" s="632"/>
      <c r="FE151" s="231"/>
      <c r="FF151" s="289"/>
      <c r="FG151" s="233"/>
      <c r="FH151" s="289"/>
      <c r="FI151" s="290"/>
      <c r="FJ151" s="291"/>
      <c r="FK151" s="633"/>
      <c r="FL151" s="634"/>
      <c r="FM151" s="635"/>
      <c r="FN151" s="636"/>
      <c r="FO151" s="231"/>
      <c r="FP151" s="289"/>
      <c r="FQ151" s="233"/>
      <c r="FR151" s="289"/>
      <c r="FS151" s="290"/>
      <c r="FT151" s="291"/>
      <c r="FU151" s="633"/>
      <c r="FV151" s="634"/>
      <c r="FW151" s="635"/>
      <c r="FX151" s="636"/>
      <c r="FZ151" s="239"/>
      <c r="GA151" s="240"/>
      <c r="GD151" s="192"/>
      <c r="GE151" s="192"/>
    </row>
    <row r="152" spans="2:187" ht="18.75" customHeight="1" x14ac:dyDescent="0.15">
      <c r="B152" s="595"/>
      <c r="C152" s="194"/>
      <c r="D152" s="195"/>
      <c r="E152" s="196"/>
      <c r="F152" s="596"/>
      <c r="G152" s="597"/>
      <c r="H152" s="302"/>
      <c r="I152" s="598"/>
      <c r="J152" s="599"/>
      <c r="K152" s="600"/>
      <c r="L152" s="601"/>
      <c r="M152" s="600"/>
      <c r="N152" s="602"/>
      <c r="O152" s="598"/>
      <c r="P152" s="602"/>
      <c r="Q152" s="603"/>
      <c r="R152" s="604"/>
      <c r="S152" s="604"/>
      <c r="T152" s="605"/>
      <c r="U152" s="701"/>
      <c r="V152" s="606"/>
      <c r="W152" s="607"/>
      <c r="X152" s="607"/>
      <c r="Y152" s="608"/>
      <c r="Z152" s="315"/>
      <c r="AA152" s="228"/>
      <c r="AB152" s="609"/>
      <c r="AC152" s="610"/>
      <c r="AD152" s="602"/>
      <c r="AE152" s="611"/>
      <c r="AF152" s="599"/>
      <c r="AG152" s="599"/>
      <c r="AH152" s="602"/>
      <c r="AI152" s="611"/>
      <c r="AJ152" s="602"/>
      <c r="AK152" s="612"/>
      <c r="AL152" s="607"/>
      <c r="AM152" s="607"/>
      <c r="AN152" s="613"/>
      <c r="AO152" s="614"/>
      <c r="AP152" s="615"/>
      <c r="AQ152" s="608"/>
      <c r="AR152" s="616"/>
      <c r="AS152" s="608"/>
      <c r="AT152" s="616"/>
      <c r="AU152" s="617"/>
      <c r="AV152" s="614"/>
      <c r="AW152" s="618"/>
      <c r="AX152" s="619"/>
      <c r="AY152" s="612"/>
      <c r="AZ152" s="607"/>
      <c r="BA152" s="607"/>
      <c r="BB152" s="613"/>
      <c r="BC152" s="620"/>
      <c r="BD152" s="615"/>
      <c r="BE152" s="608"/>
      <c r="BF152" s="616"/>
      <c r="BG152" s="608"/>
      <c r="BH152" s="616"/>
      <c r="BI152" s="617"/>
      <c r="BJ152" s="620"/>
      <c r="BK152" s="618"/>
      <c r="BL152" s="619"/>
      <c r="BM152" s="598"/>
      <c r="BN152" s="621"/>
      <c r="BO152" s="602"/>
      <c r="BP152" s="598"/>
      <c r="BQ152" s="621"/>
      <c r="BR152" s="602"/>
      <c r="BS152" s="598"/>
      <c r="BT152" s="621"/>
      <c r="BU152" s="602"/>
      <c r="BV152" s="598"/>
      <c r="BW152" s="621"/>
      <c r="BX152" s="602"/>
      <c r="BY152" s="598"/>
      <c r="BZ152" s="621"/>
      <c r="CA152" s="602"/>
      <c r="CB152" s="622"/>
      <c r="CC152" s="601"/>
      <c r="CD152" s="623"/>
      <c r="CE152" s="624"/>
      <c r="CF152" s="625"/>
      <c r="CG152" s="626"/>
      <c r="CH152" s="626"/>
      <c r="CI152" s="626"/>
      <c r="CJ152" s="626"/>
      <c r="CK152" s="627"/>
      <c r="CL152" s="624"/>
      <c r="CM152" s="602"/>
      <c r="CN152" s="610"/>
      <c r="CO152" s="628"/>
      <c r="CP152" s="629"/>
      <c r="CQ152" s="630"/>
      <c r="CR152" s="629"/>
      <c r="CS152" s="630"/>
      <c r="CT152" s="629"/>
      <c r="CU152" s="630"/>
      <c r="CV152" s="629"/>
      <c r="CW152" s="337"/>
      <c r="CX152" s="338"/>
      <c r="CY152" s="299"/>
      <c r="CZ152" s="296"/>
      <c r="DA152" s="297"/>
      <c r="DB152" s="299"/>
      <c r="DC152" s="296"/>
      <c r="DD152" s="297"/>
      <c r="DE152" s="299"/>
      <c r="DF152" s="296"/>
      <c r="DG152" s="297"/>
      <c r="DH152" s="299"/>
      <c r="DI152" s="296"/>
      <c r="DJ152" s="297"/>
      <c r="DK152" s="299"/>
      <c r="DL152" s="296"/>
      <c r="DM152" s="297"/>
      <c r="DN152" s="299"/>
      <c r="DO152" s="296"/>
      <c r="DP152" s="297"/>
      <c r="DQ152" s="299"/>
      <c r="DR152" s="296"/>
      <c r="DS152" s="297"/>
      <c r="DT152" s="299"/>
      <c r="DU152" s="296"/>
      <c r="DV152" s="297"/>
      <c r="DW152" s="299"/>
      <c r="DX152" s="296"/>
      <c r="DY152" s="297"/>
      <c r="DZ152" s="299"/>
      <c r="EA152" s="296"/>
      <c r="EB152" s="297"/>
      <c r="EC152" s="299"/>
      <c r="ED152" s="296"/>
      <c r="EE152" s="297"/>
      <c r="EF152" s="299"/>
      <c r="EG152" s="296"/>
      <c r="EH152" s="297"/>
      <c r="EI152" s="299"/>
      <c r="EJ152" s="337"/>
      <c r="EK152" s="338"/>
      <c r="EL152" s="299"/>
      <c r="EM152" s="296"/>
      <c r="EN152" s="297"/>
      <c r="EO152" s="299"/>
      <c r="EP152" s="296"/>
      <c r="EQ152" s="297"/>
      <c r="ER152" s="299"/>
      <c r="ES152" s="296"/>
      <c r="ET152" s="297"/>
      <c r="EU152" s="299"/>
      <c r="EV152" s="296"/>
      <c r="EW152" s="297"/>
      <c r="EX152" s="339"/>
      <c r="EZ152" s="631"/>
      <c r="FA152" s="602"/>
      <c r="FB152" s="228"/>
      <c r="FC152" s="229"/>
      <c r="FD152" s="632"/>
      <c r="FE152" s="231"/>
      <c r="FF152" s="289"/>
      <c r="FG152" s="233"/>
      <c r="FH152" s="289"/>
      <c r="FI152" s="290"/>
      <c r="FJ152" s="291"/>
      <c r="FK152" s="633"/>
      <c r="FL152" s="634"/>
      <c r="FM152" s="635"/>
      <c r="FN152" s="636"/>
      <c r="FO152" s="231"/>
      <c r="FP152" s="289"/>
      <c r="FQ152" s="233"/>
      <c r="FR152" s="289"/>
      <c r="FS152" s="290"/>
      <c r="FT152" s="291"/>
      <c r="FU152" s="633"/>
      <c r="FV152" s="634"/>
      <c r="FW152" s="635"/>
      <c r="FX152" s="636"/>
      <c r="FZ152" s="239"/>
      <c r="GA152" s="240"/>
      <c r="GD152" s="192"/>
      <c r="GE152" s="192"/>
    </row>
    <row r="153" spans="2:187" ht="18.75" customHeight="1" x14ac:dyDescent="0.15">
      <c r="B153" s="595"/>
      <c r="C153" s="194"/>
      <c r="D153" s="195"/>
      <c r="E153" s="196"/>
      <c r="F153" s="596"/>
      <c r="G153" s="597"/>
      <c r="H153" s="302"/>
      <c r="I153" s="598"/>
      <c r="J153" s="599"/>
      <c r="K153" s="600"/>
      <c r="L153" s="601"/>
      <c r="M153" s="600"/>
      <c r="N153" s="602"/>
      <c r="O153" s="598"/>
      <c r="P153" s="602"/>
      <c r="Q153" s="603"/>
      <c r="R153" s="604"/>
      <c r="S153" s="604"/>
      <c r="T153" s="605"/>
      <c r="U153" s="701"/>
      <c r="V153" s="606"/>
      <c r="W153" s="607"/>
      <c r="X153" s="607"/>
      <c r="Y153" s="608"/>
      <c r="Z153" s="315"/>
      <c r="AA153" s="228"/>
      <c r="AB153" s="609"/>
      <c r="AC153" s="610"/>
      <c r="AD153" s="602"/>
      <c r="AE153" s="611"/>
      <c r="AF153" s="599"/>
      <c r="AG153" s="599"/>
      <c r="AH153" s="602"/>
      <c r="AI153" s="611"/>
      <c r="AJ153" s="602"/>
      <c r="AK153" s="612"/>
      <c r="AL153" s="607"/>
      <c r="AM153" s="607"/>
      <c r="AN153" s="613"/>
      <c r="AO153" s="614"/>
      <c r="AP153" s="615"/>
      <c r="AQ153" s="608"/>
      <c r="AR153" s="616"/>
      <c r="AS153" s="608"/>
      <c r="AT153" s="616"/>
      <c r="AU153" s="617"/>
      <c r="AV153" s="614"/>
      <c r="AW153" s="618"/>
      <c r="AX153" s="619"/>
      <c r="AY153" s="612"/>
      <c r="AZ153" s="607"/>
      <c r="BA153" s="607"/>
      <c r="BB153" s="613"/>
      <c r="BC153" s="620"/>
      <c r="BD153" s="615"/>
      <c r="BE153" s="608"/>
      <c r="BF153" s="616"/>
      <c r="BG153" s="608"/>
      <c r="BH153" s="616"/>
      <c r="BI153" s="617"/>
      <c r="BJ153" s="620"/>
      <c r="BK153" s="618"/>
      <c r="BL153" s="619"/>
      <c r="BM153" s="598"/>
      <c r="BN153" s="621"/>
      <c r="BO153" s="602"/>
      <c r="BP153" s="598"/>
      <c r="BQ153" s="621"/>
      <c r="BR153" s="602"/>
      <c r="BS153" s="598"/>
      <c r="BT153" s="621"/>
      <c r="BU153" s="602"/>
      <c r="BV153" s="598"/>
      <c r="BW153" s="621"/>
      <c r="BX153" s="602"/>
      <c r="BY153" s="598"/>
      <c r="BZ153" s="621"/>
      <c r="CA153" s="602"/>
      <c r="CB153" s="622"/>
      <c r="CC153" s="601"/>
      <c r="CD153" s="623"/>
      <c r="CE153" s="624"/>
      <c r="CF153" s="625"/>
      <c r="CG153" s="626"/>
      <c r="CH153" s="626"/>
      <c r="CI153" s="626"/>
      <c r="CJ153" s="626"/>
      <c r="CK153" s="627"/>
      <c r="CL153" s="624"/>
      <c r="CM153" s="602"/>
      <c r="CN153" s="610"/>
      <c r="CO153" s="628"/>
      <c r="CP153" s="629"/>
      <c r="CQ153" s="630"/>
      <c r="CR153" s="629"/>
      <c r="CS153" s="630"/>
      <c r="CT153" s="629"/>
      <c r="CU153" s="630"/>
      <c r="CV153" s="629"/>
      <c r="CW153" s="337"/>
      <c r="CX153" s="338"/>
      <c r="CY153" s="299"/>
      <c r="CZ153" s="296"/>
      <c r="DA153" s="297"/>
      <c r="DB153" s="299"/>
      <c r="DC153" s="296"/>
      <c r="DD153" s="297"/>
      <c r="DE153" s="299"/>
      <c r="DF153" s="296"/>
      <c r="DG153" s="297"/>
      <c r="DH153" s="299"/>
      <c r="DI153" s="296"/>
      <c r="DJ153" s="297"/>
      <c r="DK153" s="299"/>
      <c r="DL153" s="296"/>
      <c r="DM153" s="297"/>
      <c r="DN153" s="299"/>
      <c r="DO153" s="296"/>
      <c r="DP153" s="297"/>
      <c r="DQ153" s="299"/>
      <c r="DR153" s="296"/>
      <c r="DS153" s="297"/>
      <c r="DT153" s="299"/>
      <c r="DU153" s="296"/>
      <c r="DV153" s="297"/>
      <c r="DW153" s="299"/>
      <c r="DX153" s="296"/>
      <c r="DY153" s="297"/>
      <c r="DZ153" s="299"/>
      <c r="EA153" s="296"/>
      <c r="EB153" s="297"/>
      <c r="EC153" s="299"/>
      <c r="ED153" s="296"/>
      <c r="EE153" s="297"/>
      <c r="EF153" s="299"/>
      <c r="EG153" s="296"/>
      <c r="EH153" s="297"/>
      <c r="EI153" s="299"/>
      <c r="EJ153" s="337"/>
      <c r="EK153" s="338"/>
      <c r="EL153" s="299"/>
      <c r="EM153" s="296"/>
      <c r="EN153" s="297"/>
      <c r="EO153" s="299"/>
      <c r="EP153" s="296"/>
      <c r="EQ153" s="297"/>
      <c r="ER153" s="299"/>
      <c r="ES153" s="296"/>
      <c r="ET153" s="297"/>
      <c r="EU153" s="299"/>
      <c r="EV153" s="296"/>
      <c r="EW153" s="297"/>
      <c r="EX153" s="339"/>
      <c r="EZ153" s="631"/>
      <c r="FA153" s="602"/>
      <c r="FB153" s="228"/>
      <c r="FC153" s="229"/>
      <c r="FD153" s="632"/>
      <c r="FE153" s="231"/>
      <c r="FF153" s="289"/>
      <c r="FG153" s="233"/>
      <c r="FH153" s="289"/>
      <c r="FI153" s="290"/>
      <c r="FJ153" s="291"/>
      <c r="FK153" s="633"/>
      <c r="FL153" s="634"/>
      <c r="FM153" s="635"/>
      <c r="FN153" s="636"/>
      <c r="FO153" s="231"/>
      <c r="FP153" s="289"/>
      <c r="FQ153" s="233"/>
      <c r="FR153" s="289"/>
      <c r="FS153" s="290"/>
      <c r="FT153" s="291"/>
      <c r="FU153" s="633"/>
      <c r="FV153" s="634"/>
      <c r="FW153" s="635"/>
      <c r="FX153" s="636"/>
      <c r="FZ153" s="239"/>
      <c r="GA153" s="240"/>
      <c r="GD153" s="192"/>
      <c r="GE153" s="192"/>
    </row>
    <row r="154" spans="2:187" ht="18.75" customHeight="1" x14ac:dyDescent="0.15">
      <c r="B154" s="595"/>
      <c r="C154" s="194"/>
      <c r="D154" s="195"/>
      <c r="E154" s="196"/>
      <c r="F154" s="596"/>
      <c r="G154" s="597"/>
      <c r="H154" s="302"/>
      <c r="I154" s="598"/>
      <c r="J154" s="599"/>
      <c r="K154" s="600"/>
      <c r="L154" s="601"/>
      <c r="M154" s="600"/>
      <c r="N154" s="602"/>
      <c r="O154" s="598"/>
      <c r="P154" s="602"/>
      <c r="Q154" s="603"/>
      <c r="R154" s="604"/>
      <c r="S154" s="604"/>
      <c r="T154" s="605"/>
      <c r="U154" s="701"/>
      <c r="V154" s="606"/>
      <c r="W154" s="607"/>
      <c r="X154" s="607"/>
      <c r="Y154" s="608"/>
      <c r="Z154" s="315"/>
      <c r="AA154" s="228"/>
      <c r="AB154" s="609"/>
      <c r="AC154" s="610"/>
      <c r="AD154" s="602"/>
      <c r="AE154" s="611"/>
      <c r="AF154" s="599"/>
      <c r="AG154" s="599"/>
      <c r="AH154" s="602"/>
      <c r="AI154" s="611"/>
      <c r="AJ154" s="602"/>
      <c r="AK154" s="612"/>
      <c r="AL154" s="607"/>
      <c r="AM154" s="607"/>
      <c r="AN154" s="613"/>
      <c r="AO154" s="614"/>
      <c r="AP154" s="615"/>
      <c r="AQ154" s="608"/>
      <c r="AR154" s="616"/>
      <c r="AS154" s="608"/>
      <c r="AT154" s="616"/>
      <c r="AU154" s="617"/>
      <c r="AV154" s="614"/>
      <c r="AW154" s="618"/>
      <c r="AX154" s="619"/>
      <c r="AY154" s="612"/>
      <c r="AZ154" s="607"/>
      <c r="BA154" s="607"/>
      <c r="BB154" s="613"/>
      <c r="BC154" s="620"/>
      <c r="BD154" s="615"/>
      <c r="BE154" s="608"/>
      <c r="BF154" s="616"/>
      <c r="BG154" s="608"/>
      <c r="BH154" s="616"/>
      <c r="BI154" s="617"/>
      <c r="BJ154" s="620"/>
      <c r="BK154" s="618"/>
      <c r="BL154" s="619"/>
      <c r="BM154" s="598"/>
      <c r="BN154" s="621"/>
      <c r="BO154" s="602"/>
      <c r="BP154" s="598"/>
      <c r="BQ154" s="621"/>
      <c r="BR154" s="602"/>
      <c r="BS154" s="598"/>
      <c r="BT154" s="621"/>
      <c r="BU154" s="602"/>
      <c r="BV154" s="598"/>
      <c r="BW154" s="621"/>
      <c r="BX154" s="602"/>
      <c r="BY154" s="598"/>
      <c r="BZ154" s="621"/>
      <c r="CA154" s="602"/>
      <c r="CB154" s="622"/>
      <c r="CC154" s="601"/>
      <c r="CD154" s="623"/>
      <c r="CE154" s="624"/>
      <c r="CF154" s="625"/>
      <c r="CG154" s="626"/>
      <c r="CH154" s="626"/>
      <c r="CI154" s="626"/>
      <c r="CJ154" s="626"/>
      <c r="CK154" s="627"/>
      <c r="CL154" s="624"/>
      <c r="CM154" s="602"/>
      <c r="CN154" s="610"/>
      <c r="CO154" s="628"/>
      <c r="CP154" s="629"/>
      <c r="CQ154" s="630"/>
      <c r="CR154" s="629"/>
      <c r="CS154" s="630"/>
      <c r="CT154" s="629"/>
      <c r="CU154" s="630"/>
      <c r="CV154" s="629"/>
      <c r="CW154" s="337"/>
      <c r="CX154" s="338"/>
      <c r="CY154" s="299"/>
      <c r="CZ154" s="296"/>
      <c r="DA154" s="297"/>
      <c r="DB154" s="299"/>
      <c r="DC154" s="296"/>
      <c r="DD154" s="297"/>
      <c r="DE154" s="299"/>
      <c r="DF154" s="296"/>
      <c r="DG154" s="297"/>
      <c r="DH154" s="299"/>
      <c r="DI154" s="296"/>
      <c r="DJ154" s="297"/>
      <c r="DK154" s="299"/>
      <c r="DL154" s="296"/>
      <c r="DM154" s="297"/>
      <c r="DN154" s="299"/>
      <c r="DO154" s="296"/>
      <c r="DP154" s="297"/>
      <c r="DQ154" s="299"/>
      <c r="DR154" s="296"/>
      <c r="DS154" s="297"/>
      <c r="DT154" s="299"/>
      <c r="DU154" s="296"/>
      <c r="DV154" s="297"/>
      <c r="DW154" s="299"/>
      <c r="DX154" s="296"/>
      <c r="DY154" s="297"/>
      <c r="DZ154" s="299"/>
      <c r="EA154" s="296"/>
      <c r="EB154" s="297"/>
      <c r="EC154" s="299"/>
      <c r="ED154" s="296"/>
      <c r="EE154" s="297"/>
      <c r="EF154" s="299"/>
      <c r="EG154" s="296"/>
      <c r="EH154" s="297"/>
      <c r="EI154" s="299"/>
      <c r="EJ154" s="337"/>
      <c r="EK154" s="338"/>
      <c r="EL154" s="299"/>
      <c r="EM154" s="296"/>
      <c r="EN154" s="297"/>
      <c r="EO154" s="299"/>
      <c r="EP154" s="296"/>
      <c r="EQ154" s="297"/>
      <c r="ER154" s="299"/>
      <c r="ES154" s="296"/>
      <c r="ET154" s="297"/>
      <c r="EU154" s="299"/>
      <c r="EV154" s="296"/>
      <c r="EW154" s="297"/>
      <c r="EX154" s="339"/>
      <c r="EZ154" s="631"/>
      <c r="FA154" s="602"/>
      <c r="FB154" s="228"/>
      <c r="FC154" s="229"/>
      <c r="FD154" s="632"/>
      <c r="FE154" s="231"/>
      <c r="FF154" s="289"/>
      <c r="FG154" s="233"/>
      <c r="FH154" s="289"/>
      <c r="FI154" s="290"/>
      <c r="FJ154" s="291"/>
      <c r="FK154" s="633"/>
      <c r="FL154" s="634"/>
      <c r="FM154" s="635"/>
      <c r="FN154" s="636"/>
      <c r="FO154" s="231"/>
      <c r="FP154" s="289"/>
      <c r="FQ154" s="233"/>
      <c r="FR154" s="289"/>
      <c r="FS154" s="290"/>
      <c r="FT154" s="291"/>
      <c r="FU154" s="633"/>
      <c r="FV154" s="634"/>
      <c r="FW154" s="635"/>
      <c r="FX154" s="636"/>
      <c r="FZ154" s="239"/>
      <c r="GA154" s="240"/>
      <c r="GD154" s="192"/>
      <c r="GE154" s="192"/>
    </row>
    <row r="155" spans="2:187" ht="18.75" customHeight="1" x14ac:dyDescent="0.15">
      <c r="B155" s="595"/>
      <c r="C155" s="194"/>
      <c r="D155" s="195"/>
      <c r="E155" s="196"/>
      <c r="F155" s="596"/>
      <c r="G155" s="597"/>
      <c r="H155" s="302"/>
      <c r="I155" s="598"/>
      <c r="J155" s="599"/>
      <c r="K155" s="600"/>
      <c r="L155" s="601"/>
      <c r="M155" s="600"/>
      <c r="N155" s="602"/>
      <c r="O155" s="598"/>
      <c r="P155" s="602"/>
      <c r="Q155" s="603"/>
      <c r="R155" s="604"/>
      <c r="S155" s="604"/>
      <c r="T155" s="605"/>
      <c r="U155" s="701"/>
      <c r="V155" s="606"/>
      <c r="W155" s="607"/>
      <c r="X155" s="607"/>
      <c r="Y155" s="608"/>
      <c r="Z155" s="315"/>
      <c r="AA155" s="228"/>
      <c r="AB155" s="609"/>
      <c r="AC155" s="610"/>
      <c r="AD155" s="602"/>
      <c r="AE155" s="611"/>
      <c r="AF155" s="599"/>
      <c r="AG155" s="599"/>
      <c r="AH155" s="602"/>
      <c r="AI155" s="611"/>
      <c r="AJ155" s="602"/>
      <c r="AK155" s="612"/>
      <c r="AL155" s="607"/>
      <c r="AM155" s="607"/>
      <c r="AN155" s="613"/>
      <c r="AO155" s="614"/>
      <c r="AP155" s="615"/>
      <c r="AQ155" s="608"/>
      <c r="AR155" s="616"/>
      <c r="AS155" s="608"/>
      <c r="AT155" s="616"/>
      <c r="AU155" s="617"/>
      <c r="AV155" s="614"/>
      <c r="AW155" s="618"/>
      <c r="AX155" s="619"/>
      <c r="AY155" s="612"/>
      <c r="AZ155" s="607"/>
      <c r="BA155" s="607"/>
      <c r="BB155" s="613"/>
      <c r="BC155" s="620"/>
      <c r="BD155" s="615"/>
      <c r="BE155" s="608"/>
      <c r="BF155" s="616"/>
      <c r="BG155" s="608"/>
      <c r="BH155" s="616"/>
      <c r="BI155" s="617"/>
      <c r="BJ155" s="620"/>
      <c r="BK155" s="618"/>
      <c r="BL155" s="619"/>
      <c r="BM155" s="598"/>
      <c r="BN155" s="621"/>
      <c r="BO155" s="602"/>
      <c r="BP155" s="598"/>
      <c r="BQ155" s="621"/>
      <c r="BR155" s="602"/>
      <c r="BS155" s="598"/>
      <c r="BT155" s="621"/>
      <c r="BU155" s="602"/>
      <c r="BV155" s="598"/>
      <c r="BW155" s="621"/>
      <c r="BX155" s="602"/>
      <c r="BY155" s="598"/>
      <c r="BZ155" s="621"/>
      <c r="CA155" s="602"/>
      <c r="CB155" s="622"/>
      <c r="CC155" s="601"/>
      <c r="CD155" s="623"/>
      <c r="CE155" s="624"/>
      <c r="CF155" s="625"/>
      <c r="CG155" s="626"/>
      <c r="CH155" s="626"/>
      <c r="CI155" s="626"/>
      <c r="CJ155" s="626"/>
      <c r="CK155" s="627"/>
      <c r="CL155" s="624"/>
      <c r="CM155" s="602"/>
      <c r="CN155" s="610"/>
      <c r="CO155" s="628"/>
      <c r="CP155" s="629"/>
      <c r="CQ155" s="630"/>
      <c r="CR155" s="629"/>
      <c r="CS155" s="630"/>
      <c r="CT155" s="629"/>
      <c r="CU155" s="630"/>
      <c r="CV155" s="629"/>
      <c r="CW155" s="337"/>
      <c r="CX155" s="338"/>
      <c r="CY155" s="299"/>
      <c r="CZ155" s="296"/>
      <c r="DA155" s="297"/>
      <c r="DB155" s="299"/>
      <c r="DC155" s="296"/>
      <c r="DD155" s="297"/>
      <c r="DE155" s="299"/>
      <c r="DF155" s="296"/>
      <c r="DG155" s="297"/>
      <c r="DH155" s="299"/>
      <c r="DI155" s="296"/>
      <c r="DJ155" s="297"/>
      <c r="DK155" s="299"/>
      <c r="DL155" s="296"/>
      <c r="DM155" s="297"/>
      <c r="DN155" s="299"/>
      <c r="DO155" s="296"/>
      <c r="DP155" s="297"/>
      <c r="DQ155" s="299"/>
      <c r="DR155" s="296"/>
      <c r="DS155" s="297"/>
      <c r="DT155" s="299"/>
      <c r="DU155" s="296"/>
      <c r="DV155" s="297"/>
      <c r="DW155" s="299"/>
      <c r="DX155" s="296"/>
      <c r="DY155" s="297"/>
      <c r="DZ155" s="299"/>
      <c r="EA155" s="296"/>
      <c r="EB155" s="297"/>
      <c r="EC155" s="299"/>
      <c r="ED155" s="296"/>
      <c r="EE155" s="297"/>
      <c r="EF155" s="299"/>
      <c r="EG155" s="296"/>
      <c r="EH155" s="297"/>
      <c r="EI155" s="299"/>
      <c r="EJ155" s="337"/>
      <c r="EK155" s="338"/>
      <c r="EL155" s="299"/>
      <c r="EM155" s="296"/>
      <c r="EN155" s="297"/>
      <c r="EO155" s="299"/>
      <c r="EP155" s="296"/>
      <c r="EQ155" s="297"/>
      <c r="ER155" s="299"/>
      <c r="ES155" s="296"/>
      <c r="ET155" s="297"/>
      <c r="EU155" s="299"/>
      <c r="EV155" s="296"/>
      <c r="EW155" s="297"/>
      <c r="EX155" s="339"/>
      <c r="EZ155" s="631"/>
      <c r="FA155" s="602"/>
      <c r="FB155" s="228"/>
      <c r="FC155" s="229"/>
      <c r="FD155" s="632"/>
      <c r="FE155" s="231"/>
      <c r="FF155" s="289"/>
      <c r="FG155" s="233"/>
      <c r="FH155" s="289"/>
      <c r="FI155" s="290"/>
      <c r="FJ155" s="291"/>
      <c r="FK155" s="633"/>
      <c r="FL155" s="634"/>
      <c r="FM155" s="635"/>
      <c r="FN155" s="636"/>
      <c r="FO155" s="231"/>
      <c r="FP155" s="289"/>
      <c r="FQ155" s="233"/>
      <c r="FR155" s="289"/>
      <c r="FS155" s="290"/>
      <c r="FT155" s="291"/>
      <c r="FU155" s="633"/>
      <c r="FV155" s="634"/>
      <c r="FW155" s="635"/>
      <c r="FX155" s="636"/>
      <c r="FZ155" s="239"/>
      <c r="GA155" s="240"/>
      <c r="GD155" s="192"/>
      <c r="GE155" s="192"/>
    </row>
    <row r="156" spans="2:187" ht="18.75" customHeight="1" x14ac:dyDescent="0.15">
      <c r="B156" s="595"/>
      <c r="C156" s="194"/>
      <c r="D156" s="195"/>
      <c r="E156" s="196"/>
      <c r="F156" s="596"/>
      <c r="G156" s="597"/>
      <c r="H156" s="302"/>
      <c r="I156" s="598"/>
      <c r="J156" s="599"/>
      <c r="K156" s="600"/>
      <c r="L156" s="601"/>
      <c r="M156" s="600"/>
      <c r="N156" s="602"/>
      <c r="O156" s="598"/>
      <c r="P156" s="602"/>
      <c r="Q156" s="603"/>
      <c r="R156" s="604"/>
      <c r="S156" s="604"/>
      <c r="T156" s="605"/>
      <c r="U156" s="701"/>
      <c r="V156" s="606"/>
      <c r="W156" s="607"/>
      <c r="X156" s="607"/>
      <c r="Y156" s="608"/>
      <c r="Z156" s="315"/>
      <c r="AA156" s="228"/>
      <c r="AB156" s="609"/>
      <c r="AC156" s="610"/>
      <c r="AD156" s="602"/>
      <c r="AE156" s="611"/>
      <c r="AF156" s="599"/>
      <c r="AG156" s="599"/>
      <c r="AH156" s="602"/>
      <c r="AI156" s="611"/>
      <c r="AJ156" s="602"/>
      <c r="AK156" s="612"/>
      <c r="AL156" s="607"/>
      <c r="AM156" s="607"/>
      <c r="AN156" s="613"/>
      <c r="AO156" s="614"/>
      <c r="AP156" s="615"/>
      <c r="AQ156" s="608"/>
      <c r="AR156" s="616"/>
      <c r="AS156" s="608"/>
      <c r="AT156" s="616"/>
      <c r="AU156" s="617"/>
      <c r="AV156" s="614"/>
      <c r="AW156" s="618"/>
      <c r="AX156" s="619"/>
      <c r="AY156" s="612"/>
      <c r="AZ156" s="607"/>
      <c r="BA156" s="607"/>
      <c r="BB156" s="613"/>
      <c r="BC156" s="620"/>
      <c r="BD156" s="615"/>
      <c r="BE156" s="608"/>
      <c r="BF156" s="616"/>
      <c r="BG156" s="608"/>
      <c r="BH156" s="616"/>
      <c r="BI156" s="617"/>
      <c r="BJ156" s="620"/>
      <c r="BK156" s="618"/>
      <c r="BL156" s="619"/>
      <c r="BM156" s="598"/>
      <c r="BN156" s="621"/>
      <c r="BO156" s="602"/>
      <c r="BP156" s="598"/>
      <c r="BQ156" s="621"/>
      <c r="BR156" s="602"/>
      <c r="BS156" s="598"/>
      <c r="BT156" s="621"/>
      <c r="BU156" s="602"/>
      <c r="BV156" s="598"/>
      <c r="BW156" s="621"/>
      <c r="BX156" s="602"/>
      <c r="BY156" s="598"/>
      <c r="BZ156" s="621"/>
      <c r="CA156" s="602"/>
      <c r="CB156" s="622"/>
      <c r="CC156" s="601"/>
      <c r="CD156" s="623"/>
      <c r="CE156" s="624"/>
      <c r="CF156" s="625"/>
      <c r="CG156" s="626"/>
      <c r="CH156" s="626"/>
      <c r="CI156" s="626"/>
      <c r="CJ156" s="626"/>
      <c r="CK156" s="627"/>
      <c r="CL156" s="624"/>
      <c r="CM156" s="602"/>
      <c r="CN156" s="610"/>
      <c r="CO156" s="628"/>
      <c r="CP156" s="629"/>
      <c r="CQ156" s="630"/>
      <c r="CR156" s="629"/>
      <c r="CS156" s="630"/>
      <c r="CT156" s="629"/>
      <c r="CU156" s="630"/>
      <c r="CV156" s="629"/>
      <c r="CW156" s="337"/>
      <c r="CX156" s="338"/>
      <c r="CY156" s="299"/>
      <c r="CZ156" s="296"/>
      <c r="DA156" s="297"/>
      <c r="DB156" s="299"/>
      <c r="DC156" s="296"/>
      <c r="DD156" s="297"/>
      <c r="DE156" s="299"/>
      <c r="DF156" s="296"/>
      <c r="DG156" s="297"/>
      <c r="DH156" s="299"/>
      <c r="DI156" s="296"/>
      <c r="DJ156" s="297"/>
      <c r="DK156" s="299"/>
      <c r="DL156" s="296"/>
      <c r="DM156" s="297"/>
      <c r="DN156" s="299"/>
      <c r="DO156" s="296"/>
      <c r="DP156" s="297"/>
      <c r="DQ156" s="299"/>
      <c r="DR156" s="296"/>
      <c r="DS156" s="297"/>
      <c r="DT156" s="299"/>
      <c r="DU156" s="296"/>
      <c r="DV156" s="297"/>
      <c r="DW156" s="299"/>
      <c r="DX156" s="296"/>
      <c r="DY156" s="297"/>
      <c r="DZ156" s="299"/>
      <c r="EA156" s="296"/>
      <c r="EB156" s="297"/>
      <c r="EC156" s="299"/>
      <c r="ED156" s="296"/>
      <c r="EE156" s="297"/>
      <c r="EF156" s="299"/>
      <c r="EG156" s="296"/>
      <c r="EH156" s="297"/>
      <c r="EI156" s="299"/>
      <c r="EJ156" s="337"/>
      <c r="EK156" s="338"/>
      <c r="EL156" s="299"/>
      <c r="EM156" s="296"/>
      <c r="EN156" s="297"/>
      <c r="EO156" s="299"/>
      <c r="EP156" s="296"/>
      <c r="EQ156" s="297"/>
      <c r="ER156" s="299"/>
      <c r="ES156" s="296"/>
      <c r="ET156" s="297"/>
      <c r="EU156" s="299"/>
      <c r="EV156" s="296"/>
      <c r="EW156" s="297"/>
      <c r="EX156" s="339"/>
      <c r="EZ156" s="631"/>
      <c r="FA156" s="602"/>
      <c r="FB156" s="228"/>
      <c r="FC156" s="229"/>
      <c r="FD156" s="632"/>
      <c r="FE156" s="231"/>
      <c r="FF156" s="289"/>
      <c r="FG156" s="233"/>
      <c r="FH156" s="289"/>
      <c r="FI156" s="290"/>
      <c r="FJ156" s="291"/>
      <c r="FK156" s="633"/>
      <c r="FL156" s="634"/>
      <c r="FM156" s="635"/>
      <c r="FN156" s="636"/>
      <c r="FO156" s="231"/>
      <c r="FP156" s="289"/>
      <c r="FQ156" s="233"/>
      <c r="FR156" s="289"/>
      <c r="FS156" s="290"/>
      <c r="FT156" s="291"/>
      <c r="FU156" s="633"/>
      <c r="FV156" s="634"/>
      <c r="FW156" s="635"/>
      <c r="FX156" s="636"/>
      <c r="FZ156" s="239"/>
      <c r="GA156" s="240"/>
      <c r="GD156" s="192"/>
      <c r="GE156" s="192"/>
    </row>
    <row r="157" spans="2:187" ht="18.75" customHeight="1" x14ac:dyDescent="0.15">
      <c r="B157" s="595"/>
      <c r="C157" s="194"/>
      <c r="D157" s="195"/>
      <c r="E157" s="196"/>
      <c r="F157" s="596"/>
      <c r="G157" s="597"/>
      <c r="H157" s="302"/>
      <c r="I157" s="598"/>
      <c r="J157" s="599"/>
      <c r="K157" s="600"/>
      <c r="L157" s="601"/>
      <c r="M157" s="600"/>
      <c r="N157" s="602"/>
      <c r="O157" s="598"/>
      <c r="P157" s="602"/>
      <c r="Q157" s="603"/>
      <c r="R157" s="604"/>
      <c r="S157" s="604"/>
      <c r="T157" s="605"/>
      <c r="U157" s="701"/>
      <c r="V157" s="606"/>
      <c r="W157" s="607"/>
      <c r="X157" s="607"/>
      <c r="Y157" s="608"/>
      <c r="Z157" s="315"/>
      <c r="AA157" s="228"/>
      <c r="AB157" s="609"/>
      <c r="AC157" s="610"/>
      <c r="AD157" s="602"/>
      <c r="AE157" s="611"/>
      <c r="AF157" s="599"/>
      <c r="AG157" s="599"/>
      <c r="AH157" s="602"/>
      <c r="AI157" s="611"/>
      <c r="AJ157" s="602"/>
      <c r="AK157" s="612"/>
      <c r="AL157" s="607"/>
      <c r="AM157" s="607"/>
      <c r="AN157" s="613"/>
      <c r="AO157" s="614"/>
      <c r="AP157" s="615"/>
      <c r="AQ157" s="608"/>
      <c r="AR157" s="616"/>
      <c r="AS157" s="608"/>
      <c r="AT157" s="616"/>
      <c r="AU157" s="617"/>
      <c r="AV157" s="614"/>
      <c r="AW157" s="618"/>
      <c r="AX157" s="619"/>
      <c r="AY157" s="612"/>
      <c r="AZ157" s="607"/>
      <c r="BA157" s="607"/>
      <c r="BB157" s="613"/>
      <c r="BC157" s="620"/>
      <c r="BD157" s="615"/>
      <c r="BE157" s="608"/>
      <c r="BF157" s="616"/>
      <c r="BG157" s="608"/>
      <c r="BH157" s="616"/>
      <c r="BI157" s="617"/>
      <c r="BJ157" s="620"/>
      <c r="BK157" s="618"/>
      <c r="BL157" s="619"/>
      <c r="BM157" s="598"/>
      <c r="BN157" s="621"/>
      <c r="BO157" s="602"/>
      <c r="BP157" s="598"/>
      <c r="BQ157" s="621"/>
      <c r="BR157" s="602"/>
      <c r="BS157" s="598"/>
      <c r="BT157" s="621"/>
      <c r="BU157" s="602"/>
      <c r="BV157" s="598"/>
      <c r="BW157" s="621"/>
      <c r="BX157" s="602"/>
      <c r="BY157" s="598"/>
      <c r="BZ157" s="621"/>
      <c r="CA157" s="602"/>
      <c r="CB157" s="622"/>
      <c r="CC157" s="601"/>
      <c r="CD157" s="623"/>
      <c r="CE157" s="624"/>
      <c r="CF157" s="625"/>
      <c r="CG157" s="626"/>
      <c r="CH157" s="626"/>
      <c r="CI157" s="626"/>
      <c r="CJ157" s="626"/>
      <c r="CK157" s="627"/>
      <c r="CL157" s="624"/>
      <c r="CM157" s="602"/>
      <c r="CN157" s="610"/>
      <c r="CO157" s="628"/>
      <c r="CP157" s="629"/>
      <c r="CQ157" s="630"/>
      <c r="CR157" s="629"/>
      <c r="CS157" s="630"/>
      <c r="CT157" s="629"/>
      <c r="CU157" s="630"/>
      <c r="CV157" s="629"/>
      <c r="CW157" s="337"/>
      <c r="CX157" s="338"/>
      <c r="CY157" s="299"/>
      <c r="CZ157" s="296"/>
      <c r="DA157" s="297"/>
      <c r="DB157" s="299"/>
      <c r="DC157" s="296"/>
      <c r="DD157" s="297"/>
      <c r="DE157" s="299"/>
      <c r="DF157" s="296"/>
      <c r="DG157" s="297"/>
      <c r="DH157" s="299"/>
      <c r="DI157" s="296"/>
      <c r="DJ157" s="297"/>
      <c r="DK157" s="299"/>
      <c r="DL157" s="296"/>
      <c r="DM157" s="297"/>
      <c r="DN157" s="299"/>
      <c r="DO157" s="296"/>
      <c r="DP157" s="297"/>
      <c r="DQ157" s="299"/>
      <c r="DR157" s="296"/>
      <c r="DS157" s="297"/>
      <c r="DT157" s="299"/>
      <c r="DU157" s="296"/>
      <c r="DV157" s="297"/>
      <c r="DW157" s="299"/>
      <c r="DX157" s="296"/>
      <c r="DY157" s="297"/>
      <c r="DZ157" s="299"/>
      <c r="EA157" s="296"/>
      <c r="EB157" s="297"/>
      <c r="EC157" s="299"/>
      <c r="ED157" s="296"/>
      <c r="EE157" s="297"/>
      <c r="EF157" s="299"/>
      <c r="EG157" s="296"/>
      <c r="EH157" s="297"/>
      <c r="EI157" s="299"/>
      <c r="EJ157" s="337"/>
      <c r="EK157" s="338"/>
      <c r="EL157" s="299"/>
      <c r="EM157" s="296"/>
      <c r="EN157" s="297"/>
      <c r="EO157" s="299"/>
      <c r="EP157" s="296"/>
      <c r="EQ157" s="297"/>
      <c r="ER157" s="299"/>
      <c r="ES157" s="296"/>
      <c r="ET157" s="297"/>
      <c r="EU157" s="299"/>
      <c r="EV157" s="296"/>
      <c r="EW157" s="297"/>
      <c r="EX157" s="339"/>
      <c r="EZ157" s="631"/>
      <c r="FA157" s="602"/>
      <c r="FB157" s="228"/>
      <c r="FC157" s="229"/>
      <c r="FD157" s="632"/>
      <c r="FE157" s="231"/>
      <c r="FF157" s="289"/>
      <c r="FG157" s="233"/>
      <c r="FH157" s="289"/>
      <c r="FI157" s="290"/>
      <c r="FJ157" s="291"/>
      <c r="FK157" s="633"/>
      <c r="FL157" s="634"/>
      <c r="FM157" s="635"/>
      <c r="FN157" s="636"/>
      <c r="FO157" s="231"/>
      <c r="FP157" s="289"/>
      <c r="FQ157" s="233"/>
      <c r="FR157" s="289"/>
      <c r="FS157" s="290"/>
      <c r="FT157" s="291"/>
      <c r="FU157" s="633"/>
      <c r="FV157" s="634"/>
      <c r="FW157" s="635"/>
      <c r="FX157" s="636"/>
      <c r="FZ157" s="239"/>
      <c r="GA157" s="240"/>
      <c r="GD157" s="192"/>
      <c r="GE157" s="192"/>
    </row>
    <row r="158" spans="2:187" ht="18.75" customHeight="1" x14ac:dyDescent="0.15">
      <c r="B158" s="595"/>
      <c r="C158" s="194"/>
      <c r="D158" s="195"/>
      <c r="E158" s="196"/>
      <c r="F158" s="596"/>
      <c r="G158" s="597"/>
      <c r="H158" s="302"/>
      <c r="I158" s="598"/>
      <c r="J158" s="599"/>
      <c r="K158" s="600"/>
      <c r="L158" s="601"/>
      <c r="M158" s="600"/>
      <c r="N158" s="602"/>
      <c r="O158" s="598"/>
      <c r="P158" s="602"/>
      <c r="Q158" s="603"/>
      <c r="R158" s="604"/>
      <c r="S158" s="604"/>
      <c r="T158" s="605"/>
      <c r="U158" s="701"/>
      <c r="V158" s="606"/>
      <c r="W158" s="607"/>
      <c r="X158" s="607"/>
      <c r="Y158" s="608"/>
      <c r="Z158" s="315"/>
      <c r="AA158" s="228"/>
      <c r="AB158" s="609"/>
      <c r="AC158" s="610"/>
      <c r="AD158" s="602"/>
      <c r="AE158" s="611"/>
      <c r="AF158" s="599"/>
      <c r="AG158" s="599"/>
      <c r="AH158" s="602"/>
      <c r="AI158" s="611"/>
      <c r="AJ158" s="602"/>
      <c r="AK158" s="612"/>
      <c r="AL158" s="607"/>
      <c r="AM158" s="607"/>
      <c r="AN158" s="613"/>
      <c r="AO158" s="614"/>
      <c r="AP158" s="615"/>
      <c r="AQ158" s="608"/>
      <c r="AR158" s="616"/>
      <c r="AS158" s="608"/>
      <c r="AT158" s="616"/>
      <c r="AU158" s="617"/>
      <c r="AV158" s="614"/>
      <c r="AW158" s="618"/>
      <c r="AX158" s="619"/>
      <c r="AY158" s="612"/>
      <c r="AZ158" s="607"/>
      <c r="BA158" s="607"/>
      <c r="BB158" s="613"/>
      <c r="BC158" s="620"/>
      <c r="BD158" s="615"/>
      <c r="BE158" s="608"/>
      <c r="BF158" s="616"/>
      <c r="BG158" s="608"/>
      <c r="BH158" s="616"/>
      <c r="BI158" s="617"/>
      <c r="BJ158" s="620"/>
      <c r="BK158" s="618"/>
      <c r="BL158" s="619"/>
      <c r="BM158" s="598"/>
      <c r="BN158" s="621"/>
      <c r="BO158" s="602"/>
      <c r="BP158" s="598"/>
      <c r="BQ158" s="621"/>
      <c r="BR158" s="602"/>
      <c r="BS158" s="598"/>
      <c r="BT158" s="621"/>
      <c r="BU158" s="602"/>
      <c r="BV158" s="598"/>
      <c r="BW158" s="621"/>
      <c r="BX158" s="602"/>
      <c r="BY158" s="598"/>
      <c r="BZ158" s="621"/>
      <c r="CA158" s="602"/>
      <c r="CB158" s="622"/>
      <c r="CC158" s="601"/>
      <c r="CD158" s="623"/>
      <c r="CE158" s="624"/>
      <c r="CF158" s="625"/>
      <c r="CG158" s="626"/>
      <c r="CH158" s="626"/>
      <c r="CI158" s="626"/>
      <c r="CJ158" s="626"/>
      <c r="CK158" s="627"/>
      <c r="CL158" s="624"/>
      <c r="CM158" s="602"/>
      <c r="CN158" s="610"/>
      <c r="CO158" s="628"/>
      <c r="CP158" s="629"/>
      <c r="CQ158" s="630"/>
      <c r="CR158" s="629"/>
      <c r="CS158" s="630"/>
      <c r="CT158" s="629"/>
      <c r="CU158" s="630"/>
      <c r="CV158" s="629"/>
      <c r="CW158" s="337"/>
      <c r="CX158" s="338"/>
      <c r="CY158" s="299"/>
      <c r="CZ158" s="296"/>
      <c r="DA158" s="297"/>
      <c r="DB158" s="299"/>
      <c r="DC158" s="296"/>
      <c r="DD158" s="297"/>
      <c r="DE158" s="299"/>
      <c r="DF158" s="296"/>
      <c r="DG158" s="297"/>
      <c r="DH158" s="299"/>
      <c r="DI158" s="296"/>
      <c r="DJ158" s="297"/>
      <c r="DK158" s="299"/>
      <c r="DL158" s="296"/>
      <c r="DM158" s="297"/>
      <c r="DN158" s="299"/>
      <c r="DO158" s="296"/>
      <c r="DP158" s="297"/>
      <c r="DQ158" s="299"/>
      <c r="DR158" s="296"/>
      <c r="DS158" s="297"/>
      <c r="DT158" s="299"/>
      <c r="DU158" s="296"/>
      <c r="DV158" s="297"/>
      <c r="DW158" s="299"/>
      <c r="DX158" s="296"/>
      <c r="DY158" s="297"/>
      <c r="DZ158" s="299"/>
      <c r="EA158" s="296"/>
      <c r="EB158" s="297"/>
      <c r="EC158" s="299"/>
      <c r="ED158" s="296"/>
      <c r="EE158" s="297"/>
      <c r="EF158" s="299"/>
      <c r="EG158" s="296"/>
      <c r="EH158" s="297"/>
      <c r="EI158" s="299"/>
      <c r="EJ158" s="337"/>
      <c r="EK158" s="338"/>
      <c r="EL158" s="299"/>
      <c r="EM158" s="296"/>
      <c r="EN158" s="297"/>
      <c r="EO158" s="299"/>
      <c r="EP158" s="296"/>
      <c r="EQ158" s="297"/>
      <c r="ER158" s="299"/>
      <c r="ES158" s="296"/>
      <c r="ET158" s="297"/>
      <c r="EU158" s="299"/>
      <c r="EV158" s="296"/>
      <c r="EW158" s="297"/>
      <c r="EX158" s="339"/>
      <c r="EZ158" s="631"/>
      <c r="FA158" s="602"/>
      <c r="FB158" s="228"/>
      <c r="FC158" s="229"/>
      <c r="FD158" s="632"/>
      <c r="FE158" s="231"/>
      <c r="FF158" s="289"/>
      <c r="FG158" s="233"/>
      <c r="FH158" s="289"/>
      <c r="FI158" s="290"/>
      <c r="FJ158" s="291"/>
      <c r="FK158" s="633"/>
      <c r="FL158" s="634"/>
      <c r="FM158" s="635"/>
      <c r="FN158" s="636"/>
      <c r="FO158" s="231"/>
      <c r="FP158" s="289"/>
      <c r="FQ158" s="233"/>
      <c r="FR158" s="289"/>
      <c r="FS158" s="290"/>
      <c r="FT158" s="291"/>
      <c r="FU158" s="633"/>
      <c r="FV158" s="634"/>
      <c r="FW158" s="635"/>
      <c r="FX158" s="636"/>
      <c r="FZ158" s="239"/>
      <c r="GA158" s="240"/>
      <c r="GD158" s="192"/>
      <c r="GE158" s="192"/>
    </row>
    <row r="159" spans="2:187" ht="18.75" customHeight="1" x14ac:dyDescent="0.15">
      <c r="B159" s="595"/>
      <c r="C159" s="194"/>
      <c r="D159" s="195"/>
      <c r="E159" s="196"/>
      <c r="F159" s="596"/>
      <c r="G159" s="597"/>
      <c r="H159" s="302"/>
      <c r="I159" s="598"/>
      <c r="J159" s="599"/>
      <c r="K159" s="600"/>
      <c r="L159" s="601"/>
      <c r="M159" s="600"/>
      <c r="N159" s="602"/>
      <c r="O159" s="598"/>
      <c r="P159" s="602"/>
      <c r="Q159" s="603"/>
      <c r="R159" s="604"/>
      <c r="S159" s="604"/>
      <c r="T159" s="605"/>
      <c r="U159" s="701"/>
      <c r="V159" s="606"/>
      <c r="W159" s="607"/>
      <c r="X159" s="607"/>
      <c r="Y159" s="608"/>
      <c r="Z159" s="315"/>
      <c r="AA159" s="228"/>
      <c r="AB159" s="609"/>
      <c r="AC159" s="610"/>
      <c r="AD159" s="602"/>
      <c r="AE159" s="611"/>
      <c r="AF159" s="599"/>
      <c r="AG159" s="599"/>
      <c r="AH159" s="602"/>
      <c r="AI159" s="611"/>
      <c r="AJ159" s="602"/>
      <c r="AK159" s="612"/>
      <c r="AL159" s="607"/>
      <c r="AM159" s="607"/>
      <c r="AN159" s="613"/>
      <c r="AO159" s="614"/>
      <c r="AP159" s="615"/>
      <c r="AQ159" s="608"/>
      <c r="AR159" s="616"/>
      <c r="AS159" s="608"/>
      <c r="AT159" s="616"/>
      <c r="AU159" s="617"/>
      <c r="AV159" s="614"/>
      <c r="AW159" s="618"/>
      <c r="AX159" s="619"/>
      <c r="AY159" s="612"/>
      <c r="AZ159" s="607"/>
      <c r="BA159" s="607"/>
      <c r="BB159" s="613"/>
      <c r="BC159" s="620"/>
      <c r="BD159" s="615"/>
      <c r="BE159" s="608"/>
      <c r="BF159" s="616"/>
      <c r="BG159" s="608"/>
      <c r="BH159" s="616"/>
      <c r="BI159" s="617"/>
      <c r="BJ159" s="620"/>
      <c r="BK159" s="618"/>
      <c r="BL159" s="619"/>
      <c r="BM159" s="598"/>
      <c r="BN159" s="621"/>
      <c r="BO159" s="602"/>
      <c r="BP159" s="598"/>
      <c r="BQ159" s="621"/>
      <c r="BR159" s="602"/>
      <c r="BS159" s="598"/>
      <c r="BT159" s="621"/>
      <c r="BU159" s="602"/>
      <c r="BV159" s="598"/>
      <c r="BW159" s="621"/>
      <c r="BX159" s="602"/>
      <c r="BY159" s="598"/>
      <c r="BZ159" s="621"/>
      <c r="CA159" s="602"/>
      <c r="CB159" s="622"/>
      <c r="CC159" s="601"/>
      <c r="CD159" s="623"/>
      <c r="CE159" s="624"/>
      <c r="CF159" s="625"/>
      <c r="CG159" s="626"/>
      <c r="CH159" s="626"/>
      <c r="CI159" s="626"/>
      <c r="CJ159" s="626"/>
      <c r="CK159" s="627"/>
      <c r="CL159" s="624"/>
      <c r="CM159" s="602"/>
      <c r="CN159" s="610"/>
      <c r="CO159" s="628"/>
      <c r="CP159" s="629"/>
      <c r="CQ159" s="630"/>
      <c r="CR159" s="629"/>
      <c r="CS159" s="630"/>
      <c r="CT159" s="629"/>
      <c r="CU159" s="630"/>
      <c r="CV159" s="629"/>
      <c r="CW159" s="337"/>
      <c r="CX159" s="338"/>
      <c r="CY159" s="299"/>
      <c r="CZ159" s="296"/>
      <c r="DA159" s="297"/>
      <c r="DB159" s="299"/>
      <c r="DC159" s="296"/>
      <c r="DD159" s="297"/>
      <c r="DE159" s="299"/>
      <c r="DF159" s="296"/>
      <c r="DG159" s="297"/>
      <c r="DH159" s="299"/>
      <c r="DI159" s="296"/>
      <c r="DJ159" s="297"/>
      <c r="DK159" s="299"/>
      <c r="DL159" s="296"/>
      <c r="DM159" s="297"/>
      <c r="DN159" s="299"/>
      <c r="DO159" s="296"/>
      <c r="DP159" s="297"/>
      <c r="DQ159" s="299"/>
      <c r="DR159" s="296"/>
      <c r="DS159" s="297"/>
      <c r="DT159" s="299"/>
      <c r="DU159" s="296"/>
      <c r="DV159" s="297"/>
      <c r="DW159" s="299"/>
      <c r="DX159" s="296"/>
      <c r="DY159" s="297"/>
      <c r="DZ159" s="299"/>
      <c r="EA159" s="296"/>
      <c r="EB159" s="297"/>
      <c r="EC159" s="299"/>
      <c r="ED159" s="296"/>
      <c r="EE159" s="297"/>
      <c r="EF159" s="299"/>
      <c r="EG159" s="296"/>
      <c r="EH159" s="297"/>
      <c r="EI159" s="299"/>
      <c r="EJ159" s="337"/>
      <c r="EK159" s="338"/>
      <c r="EL159" s="299"/>
      <c r="EM159" s="296"/>
      <c r="EN159" s="297"/>
      <c r="EO159" s="299"/>
      <c r="EP159" s="296"/>
      <c r="EQ159" s="297"/>
      <c r="ER159" s="299"/>
      <c r="ES159" s="296"/>
      <c r="ET159" s="297"/>
      <c r="EU159" s="299"/>
      <c r="EV159" s="296"/>
      <c r="EW159" s="297"/>
      <c r="EX159" s="339"/>
      <c r="EZ159" s="631"/>
      <c r="FA159" s="602"/>
      <c r="FB159" s="228"/>
      <c r="FC159" s="229"/>
      <c r="FD159" s="632"/>
      <c r="FE159" s="231"/>
      <c r="FF159" s="289"/>
      <c r="FG159" s="233"/>
      <c r="FH159" s="289"/>
      <c r="FI159" s="290"/>
      <c r="FJ159" s="291"/>
      <c r="FK159" s="633"/>
      <c r="FL159" s="634"/>
      <c r="FM159" s="635"/>
      <c r="FN159" s="636"/>
      <c r="FO159" s="231"/>
      <c r="FP159" s="289"/>
      <c r="FQ159" s="233"/>
      <c r="FR159" s="289"/>
      <c r="FS159" s="290"/>
      <c r="FT159" s="291"/>
      <c r="FU159" s="633"/>
      <c r="FV159" s="634"/>
      <c r="FW159" s="635"/>
      <c r="FX159" s="636"/>
      <c r="FZ159" s="239"/>
      <c r="GA159" s="240"/>
      <c r="GD159" s="192"/>
      <c r="GE159" s="192"/>
    </row>
    <row r="160" spans="2:187" ht="18.75" customHeight="1" x14ac:dyDescent="0.15">
      <c r="B160" s="595"/>
      <c r="C160" s="194"/>
      <c r="D160" s="195"/>
      <c r="E160" s="196"/>
      <c r="F160" s="596"/>
      <c r="G160" s="597"/>
      <c r="H160" s="302"/>
      <c r="I160" s="598"/>
      <c r="J160" s="599"/>
      <c r="K160" s="600"/>
      <c r="L160" s="601"/>
      <c r="M160" s="600"/>
      <c r="N160" s="602"/>
      <c r="O160" s="598"/>
      <c r="P160" s="602"/>
      <c r="Q160" s="603"/>
      <c r="R160" s="604"/>
      <c r="S160" s="604"/>
      <c r="T160" s="605"/>
      <c r="U160" s="701"/>
      <c r="V160" s="606"/>
      <c r="W160" s="607"/>
      <c r="X160" s="607"/>
      <c r="Y160" s="608"/>
      <c r="Z160" s="315"/>
      <c r="AA160" s="228"/>
      <c r="AB160" s="609"/>
      <c r="AC160" s="610"/>
      <c r="AD160" s="602"/>
      <c r="AE160" s="611"/>
      <c r="AF160" s="599"/>
      <c r="AG160" s="599"/>
      <c r="AH160" s="602"/>
      <c r="AI160" s="611"/>
      <c r="AJ160" s="602"/>
      <c r="AK160" s="612"/>
      <c r="AL160" s="607"/>
      <c r="AM160" s="607"/>
      <c r="AN160" s="613"/>
      <c r="AO160" s="614"/>
      <c r="AP160" s="615"/>
      <c r="AQ160" s="608"/>
      <c r="AR160" s="616"/>
      <c r="AS160" s="608"/>
      <c r="AT160" s="616"/>
      <c r="AU160" s="617"/>
      <c r="AV160" s="614"/>
      <c r="AW160" s="618"/>
      <c r="AX160" s="619"/>
      <c r="AY160" s="612"/>
      <c r="AZ160" s="607"/>
      <c r="BA160" s="607"/>
      <c r="BB160" s="613"/>
      <c r="BC160" s="620"/>
      <c r="BD160" s="615"/>
      <c r="BE160" s="608"/>
      <c r="BF160" s="616"/>
      <c r="BG160" s="608"/>
      <c r="BH160" s="616"/>
      <c r="BI160" s="617"/>
      <c r="BJ160" s="620"/>
      <c r="BK160" s="618"/>
      <c r="BL160" s="619"/>
      <c r="BM160" s="598"/>
      <c r="BN160" s="621"/>
      <c r="BO160" s="602"/>
      <c r="BP160" s="598"/>
      <c r="BQ160" s="621"/>
      <c r="BR160" s="602"/>
      <c r="BS160" s="598"/>
      <c r="BT160" s="621"/>
      <c r="BU160" s="602"/>
      <c r="BV160" s="598"/>
      <c r="BW160" s="621"/>
      <c r="BX160" s="602"/>
      <c r="BY160" s="598"/>
      <c r="BZ160" s="621"/>
      <c r="CA160" s="602"/>
      <c r="CB160" s="622"/>
      <c r="CC160" s="601"/>
      <c r="CD160" s="623"/>
      <c r="CE160" s="624"/>
      <c r="CF160" s="625"/>
      <c r="CG160" s="626"/>
      <c r="CH160" s="626"/>
      <c r="CI160" s="626"/>
      <c r="CJ160" s="626"/>
      <c r="CK160" s="627"/>
      <c r="CL160" s="624"/>
      <c r="CM160" s="602"/>
      <c r="CN160" s="610"/>
      <c r="CO160" s="628"/>
      <c r="CP160" s="629"/>
      <c r="CQ160" s="630"/>
      <c r="CR160" s="629"/>
      <c r="CS160" s="630"/>
      <c r="CT160" s="629"/>
      <c r="CU160" s="630"/>
      <c r="CV160" s="629"/>
      <c r="CW160" s="337"/>
      <c r="CX160" s="338"/>
      <c r="CY160" s="299"/>
      <c r="CZ160" s="296"/>
      <c r="DA160" s="297"/>
      <c r="DB160" s="299"/>
      <c r="DC160" s="296"/>
      <c r="DD160" s="297"/>
      <c r="DE160" s="299"/>
      <c r="DF160" s="296"/>
      <c r="DG160" s="297"/>
      <c r="DH160" s="299"/>
      <c r="DI160" s="296"/>
      <c r="DJ160" s="297"/>
      <c r="DK160" s="299"/>
      <c r="DL160" s="296"/>
      <c r="DM160" s="297"/>
      <c r="DN160" s="299"/>
      <c r="DO160" s="296"/>
      <c r="DP160" s="297"/>
      <c r="DQ160" s="299"/>
      <c r="DR160" s="296"/>
      <c r="DS160" s="297"/>
      <c r="DT160" s="299"/>
      <c r="DU160" s="296"/>
      <c r="DV160" s="297"/>
      <c r="DW160" s="299"/>
      <c r="DX160" s="296"/>
      <c r="DY160" s="297"/>
      <c r="DZ160" s="299"/>
      <c r="EA160" s="296"/>
      <c r="EB160" s="297"/>
      <c r="EC160" s="299"/>
      <c r="ED160" s="296"/>
      <c r="EE160" s="297"/>
      <c r="EF160" s="299"/>
      <c r="EG160" s="296"/>
      <c r="EH160" s="297"/>
      <c r="EI160" s="299"/>
      <c r="EJ160" s="337"/>
      <c r="EK160" s="338"/>
      <c r="EL160" s="299"/>
      <c r="EM160" s="296"/>
      <c r="EN160" s="297"/>
      <c r="EO160" s="299"/>
      <c r="EP160" s="296"/>
      <c r="EQ160" s="297"/>
      <c r="ER160" s="299"/>
      <c r="ES160" s="296"/>
      <c r="ET160" s="297"/>
      <c r="EU160" s="299"/>
      <c r="EV160" s="296"/>
      <c r="EW160" s="297"/>
      <c r="EX160" s="339"/>
      <c r="EZ160" s="631"/>
      <c r="FA160" s="602"/>
      <c r="FB160" s="228"/>
      <c r="FC160" s="229"/>
      <c r="FD160" s="632"/>
      <c r="FE160" s="231"/>
      <c r="FF160" s="289"/>
      <c r="FG160" s="233"/>
      <c r="FH160" s="289"/>
      <c r="FI160" s="290"/>
      <c r="FJ160" s="291"/>
      <c r="FK160" s="633"/>
      <c r="FL160" s="634"/>
      <c r="FM160" s="635"/>
      <c r="FN160" s="636"/>
      <c r="FO160" s="231"/>
      <c r="FP160" s="289"/>
      <c r="FQ160" s="233"/>
      <c r="FR160" s="289"/>
      <c r="FS160" s="290"/>
      <c r="FT160" s="291"/>
      <c r="FU160" s="633"/>
      <c r="FV160" s="634"/>
      <c r="FW160" s="635"/>
      <c r="FX160" s="636"/>
      <c r="FZ160" s="239"/>
      <c r="GA160" s="240"/>
      <c r="GD160" s="192"/>
      <c r="GE160" s="192"/>
    </row>
    <row r="161" spans="2:187" ht="18.75" customHeight="1" x14ac:dyDescent="0.15">
      <c r="B161" s="595"/>
      <c r="C161" s="194"/>
      <c r="D161" s="195"/>
      <c r="E161" s="196"/>
      <c r="F161" s="596"/>
      <c r="G161" s="597"/>
      <c r="H161" s="302"/>
      <c r="I161" s="598"/>
      <c r="J161" s="599"/>
      <c r="K161" s="600"/>
      <c r="L161" s="601"/>
      <c r="M161" s="600"/>
      <c r="N161" s="602"/>
      <c r="O161" s="598"/>
      <c r="P161" s="602"/>
      <c r="Q161" s="603"/>
      <c r="R161" s="604"/>
      <c r="S161" s="604"/>
      <c r="T161" s="605"/>
      <c r="U161" s="701"/>
      <c r="V161" s="606"/>
      <c r="W161" s="607"/>
      <c r="X161" s="607"/>
      <c r="Y161" s="608"/>
      <c r="Z161" s="315"/>
      <c r="AA161" s="228"/>
      <c r="AB161" s="609"/>
      <c r="AC161" s="610"/>
      <c r="AD161" s="602"/>
      <c r="AE161" s="611"/>
      <c r="AF161" s="599"/>
      <c r="AG161" s="599"/>
      <c r="AH161" s="602"/>
      <c r="AI161" s="611"/>
      <c r="AJ161" s="602"/>
      <c r="AK161" s="612"/>
      <c r="AL161" s="607"/>
      <c r="AM161" s="607"/>
      <c r="AN161" s="613"/>
      <c r="AO161" s="614"/>
      <c r="AP161" s="615"/>
      <c r="AQ161" s="608"/>
      <c r="AR161" s="616"/>
      <c r="AS161" s="608"/>
      <c r="AT161" s="616"/>
      <c r="AU161" s="617"/>
      <c r="AV161" s="614"/>
      <c r="AW161" s="618"/>
      <c r="AX161" s="619"/>
      <c r="AY161" s="612"/>
      <c r="AZ161" s="607"/>
      <c r="BA161" s="607"/>
      <c r="BB161" s="613"/>
      <c r="BC161" s="620"/>
      <c r="BD161" s="615"/>
      <c r="BE161" s="608"/>
      <c r="BF161" s="616"/>
      <c r="BG161" s="608"/>
      <c r="BH161" s="616"/>
      <c r="BI161" s="617"/>
      <c r="BJ161" s="620"/>
      <c r="BK161" s="618"/>
      <c r="BL161" s="619"/>
      <c r="BM161" s="598"/>
      <c r="BN161" s="621"/>
      <c r="BO161" s="602"/>
      <c r="BP161" s="598"/>
      <c r="BQ161" s="621"/>
      <c r="BR161" s="602"/>
      <c r="BS161" s="598"/>
      <c r="BT161" s="621"/>
      <c r="BU161" s="602"/>
      <c r="BV161" s="598"/>
      <c r="BW161" s="621"/>
      <c r="BX161" s="602"/>
      <c r="BY161" s="598"/>
      <c r="BZ161" s="621"/>
      <c r="CA161" s="602"/>
      <c r="CB161" s="622"/>
      <c r="CC161" s="601"/>
      <c r="CD161" s="623"/>
      <c r="CE161" s="624"/>
      <c r="CF161" s="625"/>
      <c r="CG161" s="626"/>
      <c r="CH161" s="626"/>
      <c r="CI161" s="626"/>
      <c r="CJ161" s="626"/>
      <c r="CK161" s="627"/>
      <c r="CL161" s="624"/>
      <c r="CM161" s="602"/>
      <c r="CN161" s="610"/>
      <c r="CO161" s="628"/>
      <c r="CP161" s="629"/>
      <c r="CQ161" s="630"/>
      <c r="CR161" s="629"/>
      <c r="CS161" s="630"/>
      <c r="CT161" s="629"/>
      <c r="CU161" s="630"/>
      <c r="CV161" s="629"/>
      <c r="CW161" s="337"/>
      <c r="CX161" s="338"/>
      <c r="CY161" s="299"/>
      <c r="CZ161" s="296"/>
      <c r="DA161" s="297"/>
      <c r="DB161" s="299"/>
      <c r="DC161" s="296"/>
      <c r="DD161" s="297"/>
      <c r="DE161" s="299"/>
      <c r="DF161" s="296"/>
      <c r="DG161" s="297"/>
      <c r="DH161" s="299"/>
      <c r="DI161" s="296"/>
      <c r="DJ161" s="297"/>
      <c r="DK161" s="299"/>
      <c r="DL161" s="296"/>
      <c r="DM161" s="297"/>
      <c r="DN161" s="299"/>
      <c r="DO161" s="296"/>
      <c r="DP161" s="297"/>
      <c r="DQ161" s="299"/>
      <c r="DR161" s="296"/>
      <c r="DS161" s="297"/>
      <c r="DT161" s="299"/>
      <c r="DU161" s="296"/>
      <c r="DV161" s="297"/>
      <c r="DW161" s="299"/>
      <c r="DX161" s="296"/>
      <c r="DY161" s="297"/>
      <c r="DZ161" s="299"/>
      <c r="EA161" s="296"/>
      <c r="EB161" s="297"/>
      <c r="EC161" s="299"/>
      <c r="ED161" s="296"/>
      <c r="EE161" s="297"/>
      <c r="EF161" s="299"/>
      <c r="EG161" s="296"/>
      <c r="EH161" s="297"/>
      <c r="EI161" s="299"/>
      <c r="EJ161" s="337"/>
      <c r="EK161" s="338"/>
      <c r="EL161" s="299"/>
      <c r="EM161" s="296"/>
      <c r="EN161" s="297"/>
      <c r="EO161" s="299"/>
      <c r="EP161" s="296"/>
      <c r="EQ161" s="297"/>
      <c r="ER161" s="299"/>
      <c r="ES161" s="296"/>
      <c r="ET161" s="297"/>
      <c r="EU161" s="299"/>
      <c r="EV161" s="296"/>
      <c r="EW161" s="297"/>
      <c r="EX161" s="339"/>
      <c r="EZ161" s="631"/>
      <c r="FA161" s="602"/>
      <c r="FB161" s="228"/>
      <c r="FC161" s="229"/>
      <c r="FD161" s="632"/>
      <c r="FE161" s="231"/>
      <c r="FF161" s="289"/>
      <c r="FG161" s="233"/>
      <c r="FH161" s="289"/>
      <c r="FI161" s="290"/>
      <c r="FJ161" s="291"/>
      <c r="FK161" s="633"/>
      <c r="FL161" s="634"/>
      <c r="FM161" s="635"/>
      <c r="FN161" s="636"/>
      <c r="FO161" s="231"/>
      <c r="FP161" s="289"/>
      <c r="FQ161" s="233"/>
      <c r="FR161" s="289"/>
      <c r="FS161" s="290"/>
      <c r="FT161" s="291"/>
      <c r="FU161" s="633"/>
      <c r="FV161" s="634"/>
      <c r="FW161" s="635"/>
      <c r="FX161" s="636"/>
      <c r="FZ161" s="239"/>
      <c r="GA161" s="240"/>
      <c r="GD161" s="192"/>
      <c r="GE161" s="192"/>
    </row>
    <row r="162" spans="2:187" ht="18.75" customHeight="1" x14ac:dyDescent="0.15">
      <c r="B162" s="595"/>
      <c r="C162" s="194"/>
      <c r="D162" s="195"/>
      <c r="E162" s="196"/>
      <c r="F162" s="596"/>
      <c r="G162" s="597"/>
      <c r="H162" s="302"/>
      <c r="I162" s="598"/>
      <c r="J162" s="599"/>
      <c r="K162" s="600"/>
      <c r="L162" s="601"/>
      <c r="M162" s="600"/>
      <c r="N162" s="602"/>
      <c r="O162" s="598"/>
      <c r="P162" s="602"/>
      <c r="Q162" s="603"/>
      <c r="R162" s="604"/>
      <c r="S162" s="604"/>
      <c r="T162" s="605"/>
      <c r="U162" s="701"/>
      <c r="V162" s="606"/>
      <c r="W162" s="607"/>
      <c r="X162" s="607"/>
      <c r="Y162" s="608"/>
      <c r="Z162" s="315"/>
      <c r="AA162" s="228"/>
      <c r="AB162" s="609"/>
      <c r="AC162" s="610"/>
      <c r="AD162" s="602"/>
      <c r="AE162" s="611"/>
      <c r="AF162" s="599"/>
      <c r="AG162" s="599"/>
      <c r="AH162" s="602"/>
      <c r="AI162" s="611"/>
      <c r="AJ162" s="602"/>
      <c r="AK162" s="612"/>
      <c r="AL162" s="607"/>
      <c r="AM162" s="607"/>
      <c r="AN162" s="613"/>
      <c r="AO162" s="614"/>
      <c r="AP162" s="615"/>
      <c r="AQ162" s="608"/>
      <c r="AR162" s="616"/>
      <c r="AS162" s="608"/>
      <c r="AT162" s="616"/>
      <c r="AU162" s="617"/>
      <c r="AV162" s="614"/>
      <c r="AW162" s="618"/>
      <c r="AX162" s="619"/>
      <c r="AY162" s="612"/>
      <c r="AZ162" s="607"/>
      <c r="BA162" s="607"/>
      <c r="BB162" s="613"/>
      <c r="BC162" s="620"/>
      <c r="BD162" s="615"/>
      <c r="BE162" s="608"/>
      <c r="BF162" s="616"/>
      <c r="BG162" s="608"/>
      <c r="BH162" s="616"/>
      <c r="BI162" s="617"/>
      <c r="BJ162" s="620"/>
      <c r="BK162" s="618"/>
      <c r="BL162" s="619"/>
      <c r="BM162" s="598"/>
      <c r="BN162" s="621"/>
      <c r="BO162" s="602"/>
      <c r="BP162" s="598"/>
      <c r="BQ162" s="621"/>
      <c r="BR162" s="602"/>
      <c r="BS162" s="598"/>
      <c r="BT162" s="621"/>
      <c r="BU162" s="602"/>
      <c r="BV162" s="598"/>
      <c r="BW162" s="621"/>
      <c r="BX162" s="602"/>
      <c r="BY162" s="598"/>
      <c r="BZ162" s="621"/>
      <c r="CA162" s="602"/>
      <c r="CB162" s="622"/>
      <c r="CC162" s="601"/>
      <c r="CD162" s="623"/>
      <c r="CE162" s="624"/>
      <c r="CF162" s="625"/>
      <c r="CG162" s="626"/>
      <c r="CH162" s="626"/>
      <c r="CI162" s="626"/>
      <c r="CJ162" s="626"/>
      <c r="CK162" s="627"/>
      <c r="CL162" s="624"/>
      <c r="CM162" s="602"/>
      <c r="CN162" s="610"/>
      <c r="CO162" s="628"/>
      <c r="CP162" s="629"/>
      <c r="CQ162" s="630"/>
      <c r="CR162" s="629"/>
      <c r="CS162" s="630"/>
      <c r="CT162" s="629"/>
      <c r="CU162" s="630"/>
      <c r="CV162" s="629"/>
      <c r="CW162" s="337"/>
      <c r="CX162" s="338"/>
      <c r="CY162" s="299"/>
      <c r="CZ162" s="296"/>
      <c r="DA162" s="297"/>
      <c r="DB162" s="299"/>
      <c r="DC162" s="296"/>
      <c r="DD162" s="297"/>
      <c r="DE162" s="299"/>
      <c r="DF162" s="296"/>
      <c r="DG162" s="297"/>
      <c r="DH162" s="299"/>
      <c r="DI162" s="296"/>
      <c r="DJ162" s="297"/>
      <c r="DK162" s="299"/>
      <c r="DL162" s="296"/>
      <c r="DM162" s="297"/>
      <c r="DN162" s="299"/>
      <c r="DO162" s="296"/>
      <c r="DP162" s="297"/>
      <c r="DQ162" s="299"/>
      <c r="DR162" s="296"/>
      <c r="DS162" s="297"/>
      <c r="DT162" s="299"/>
      <c r="DU162" s="296"/>
      <c r="DV162" s="297"/>
      <c r="DW162" s="299"/>
      <c r="DX162" s="296"/>
      <c r="DY162" s="297"/>
      <c r="DZ162" s="299"/>
      <c r="EA162" s="296"/>
      <c r="EB162" s="297"/>
      <c r="EC162" s="299"/>
      <c r="ED162" s="296"/>
      <c r="EE162" s="297"/>
      <c r="EF162" s="299"/>
      <c r="EG162" s="296"/>
      <c r="EH162" s="297"/>
      <c r="EI162" s="299"/>
      <c r="EJ162" s="337"/>
      <c r="EK162" s="338"/>
      <c r="EL162" s="299"/>
      <c r="EM162" s="296"/>
      <c r="EN162" s="297"/>
      <c r="EO162" s="299"/>
      <c r="EP162" s="296"/>
      <c r="EQ162" s="297"/>
      <c r="ER162" s="299"/>
      <c r="ES162" s="296"/>
      <c r="ET162" s="297"/>
      <c r="EU162" s="299"/>
      <c r="EV162" s="296"/>
      <c r="EW162" s="297"/>
      <c r="EX162" s="339"/>
      <c r="EZ162" s="631"/>
      <c r="FA162" s="602"/>
      <c r="FB162" s="228"/>
      <c r="FC162" s="229"/>
      <c r="FD162" s="632"/>
      <c r="FE162" s="231"/>
      <c r="FF162" s="289"/>
      <c r="FG162" s="233"/>
      <c r="FH162" s="289"/>
      <c r="FI162" s="290"/>
      <c r="FJ162" s="291"/>
      <c r="FK162" s="633"/>
      <c r="FL162" s="634"/>
      <c r="FM162" s="635"/>
      <c r="FN162" s="636"/>
      <c r="FO162" s="231"/>
      <c r="FP162" s="289"/>
      <c r="FQ162" s="233"/>
      <c r="FR162" s="289"/>
      <c r="FS162" s="290"/>
      <c r="FT162" s="291"/>
      <c r="FU162" s="633"/>
      <c r="FV162" s="634"/>
      <c r="FW162" s="635"/>
      <c r="FX162" s="636"/>
      <c r="FZ162" s="239"/>
      <c r="GA162" s="240"/>
      <c r="GD162" s="192"/>
      <c r="GE162" s="192"/>
    </row>
    <row r="163" spans="2:187" ht="18.75" customHeight="1" x14ac:dyDescent="0.15">
      <c r="B163" s="595"/>
      <c r="C163" s="194"/>
      <c r="D163" s="195"/>
      <c r="E163" s="196"/>
      <c r="F163" s="596"/>
      <c r="G163" s="597"/>
      <c r="H163" s="302"/>
      <c r="I163" s="598"/>
      <c r="J163" s="599"/>
      <c r="K163" s="600"/>
      <c r="L163" s="601"/>
      <c r="M163" s="600"/>
      <c r="N163" s="602"/>
      <c r="O163" s="598"/>
      <c r="P163" s="602"/>
      <c r="Q163" s="603"/>
      <c r="R163" s="604"/>
      <c r="S163" s="604"/>
      <c r="T163" s="605"/>
      <c r="U163" s="701"/>
      <c r="V163" s="606"/>
      <c r="W163" s="607"/>
      <c r="X163" s="607"/>
      <c r="Y163" s="608"/>
      <c r="Z163" s="315"/>
      <c r="AA163" s="228"/>
      <c r="AB163" s="609"/>
      <c r="AC163" s="610"/>
      <c r="AD163" s="602"/>
      <c r="AE163" s="611"/>
      <c r="AF163" s="599"/>
      <c r="AG163" s="599"/>
      <c r="AH163" s="602"/>
      <c r="AI163" s="611"/>
      <c r="AJ163" s="602"/>
      <c r="AK163" s="612"/>
      <c r="AL163" s="607"/>
      <c r="AM163" s="607"/>
      <c r="AN163" s="613"/>
      <c r="AO163" s="614"/>
      <c r="AP163" s="615"/>
      <c r="AQ163" s="608"/>
      <c r="AR163" s="616"/>
      <c r="AS163" s="608"/>
      <c r="AT163" s="616"/>
      <c r="AU163" s="617"/>
      <c r="AV163" s="614"/>
      <c r="AW163" s="618"/>
      <c r="AX163" s="619"/>
      <c r="AY163" s="612"/>
      <c r="AZ163" s="607"/>
      <c r="BA163" s="607"/>
      <c r="BB163" s="613"/>
      <c r="BC163" s="620"/>
      <c r="BD163" s="615"/>
      <c r="BE163" s="608"/>
      <c r="BF163" s="616"/>
      <c r="BG163" s="608"/>
      <c r="BH163" s="616"/>
      <c r="BI163" s="617"/>
      <c r="BJ163" s="620"/>
      <c r="BK163" s="618"/>
      <c r="BL163" s="619"/>
      <c r="BM163" s="598"/>
      <c r="BN163" s="621"/>
      <c r="BO163" s="602"/>
      <c r="BP163" s="598"/>
      <c r="BQ163" s="621"/>
      <c r="BR163" s="602"/>
      <c r="BS163" s="598"/>
      <c r="BT163" s="621"/>
      <c r="BU163" s="602"/>
      <c r="BV163" s="598"/>
      <c r="BW163" s="621"/>
      <c r="BX163" s="602"/>
      <c r="BY163" s="598"/>
      <c r="BZ163" s="621"/>
      <c r="CA163" s="602"/>
      <c r="CB163" s="622"/>
      <c r="CC163" s="601"/>
      <c r="CD163" s="623"/>
      <c r="CE163" s="624"/>
      <c r="CF163" s="625"/>
      <c r="CG163" s="626"/>
      <c r="CH163" s="626"/>
      <c r="CI163" s="626"/>
      <c r="CJ163" s="626"/>
      <c r="CK163" s="627"/>
      <c r="CL163" s="624"/>
      <c r="CM163" s="602"/>
      <c r="CN163" s="610"/>
      <c r="CO163" s="628"/>
      <c r="CP163" s="629"/>
      <c r="CQ163" s="630"/>
      <c r="CR163" s="629"/>
      <c r="CS163" s="630"/>
      <c r="CT163" s="629"/>
      <c r="CU163" s="630"/>
      <c r="CV163" s="629"/>
      <c r="CW163" s="337"/>
      <c r="CX163" s="338"/>
      <c r="CY163" s="299"/>
      <c r="CZ163" s="296"/>
      <c r="DA163" s="297"/>
      <c r="DB163" s="299"/>
      <c r="DC163" s="296"/>
      <c r="DD163" s="297"/>
      <c r="DE163" s="299"/>
      <c r="DF163" s="296"/>
      <c r="DG163" s="297"/>
      <c r="DH163" s="299"/>
      <c r="DI163" s="296"/>
      <c r="DJ163" s="297"/>
      <c r="DK163" s="299"/>
      <c r="DL163" s="296"/>
      <c r="DM163" s="297"/>
      <c r="DN163" s="299"/>
      <c r="DO163" s="296"/>
      <c r="DP163" s="297"/>
      <c r="DQ163" s="299"/>
      <c r="DR163" s="296"/>
      <c r="DS163" s="297"/>
      <c r="DT163" s="299"/>
      <c r="DU163" s="296"/>
      <c r="DV163" s="297"/>
      <c r="DW163" s="299"/>
      <c r="DX163" s="296"/>
      <c r="DY163" s="297"/>
      <c r="DZ163" s="299"/>
      <c r="EA163" s="296"/>
      <c r="EB163" s="297"/>
      <c r="EC163" s="299"/>
      <c r="ED163" s="296"/>
      <c r="EE163" s="297"/>
      <c r="EF163" s="299"/>
      <c r="EG163" s="296"/>
      <c r="EH163" s="297"/>
      <c r="EI163" s="299"/>
      <c r="EJ163" s="337"/>
      <c r="EK163" s="338"/>
      <c r="EL163" s="299"/>
      <c r="EM163" s="296"/>
      <c r="EN163" s="297"/>
      <c r="EO163" s="299"/>
      <c r="EP163" s="296"/>
      <c r="EQ163" s="297"/>
      <c r="ER163" s="299"/>
      <c r="ES163" s="296"/>
      <c r="ET163" s="297"/>
      <c r="EU163" s="299"/>
      <c r="EV163" s="296"/>
      <c r="EW163" s="297"/>
      <c r="EX163" s="339"/>
      <c r="EZ163" s="631"/>
      <c r="FA163" s="602"/>
      <c r="FB163" s="228"/>
      <c r="FC163" s="229"/>
      <c r="FD163" s="632"/>
      <c r="FE163" s="231"/>
      <c r="FF163" s="289"/>
      <c r="FG163" s="233"/>
      <c r="FH163" s="289"/>
      <c r="FI163" s="290"/>
      <c r="FJ163" s="291"/>
      <c r="FK163" s="633"/>
      <c r="FL163" s="634"/>
      <c r="FM163" s="635"/>
      <c r="FN163" s="636"/>
      <c r="FO163" s="231"/>
      <c r="FP163" s="289"/>
      <c r="FQ163" s="233"/>
      <c r="FR163" s="289"/>
      <c r="FS163" s="290"/>
      <c r="FT163" s="291"/>
      <c r="FU163" s="633"/>
      <c r="FV163" s="634"/>
      <c r="FW163" s="635"/>
      <c r="FX163" s="636"/>
      <c r="FZ163" s="239"/>
      <c r="GA163" s="240"/>
      <c r="GD163" s="192"/>
      <c r="GE163" s="192"/>
    </row>
    <row r="164" spans="2:187" ht="18.75" customHeight="1" x14ac:dyDescent="0.15">
      <c r="B164" s="595"/>
      <c r="C164" s="194"/>
      <c r="D164" s="195"/>
      <c r="E164" s="196"/>
      <c r="F164" s="596"/>
      <c r="G164" s="597"/>
      <c r="H164" s="302"/>
      <c r="I164" s="598"/>
      <c r="J164" s="599"/>
      <c r="K164" s="600"/>
      <c r="L164" s="601"/>
      <c r="M164" s="600"/>
      <c r="N164" s="602"/>
      <c r="O164" s="598"/>
      <c r="P164" s="602"/>
      <c r="Q164" s="603"/>
      <c r="R164" s="604"/>
      <c r="S164" s="604"/>
      <c r="T164" s="605"/>
      <c r="U164" s="701"/>
      <c r="V164" s="606"/>
      <c r="W164" s="607"/>
      <c r="X164" s="607"/>
      <c r="Y164" s="608"/>
      <c r="Z164" s="315"/>
      <c r="AA164" s="228"/>
      <c r="AB164" s="609"/>
      <c r="AC164" s="610"/>
      <c r="AD164" s="602"/>
      <c r="AE164" s="611"/>
      <c r="AF164" s="599"/>
      <c r="AG164" s="599"/>
      <c r="AH164" s="602"/>
      <c r="AI164" s="611"/>
      <c r="AJ164" s="602"/>
      <c r="AK164" s="612"/>
      <c r="AL164" s="607"/>
      <c r="AM164" s="607"/>
      <c r="AN164" s="613"/>
      <c r="AO164" s="614"/>
      <c r="AP164" s="615"/>
      <c r="AQ164" s="608"/>
      <c r="AR164" s="616"/>
      <c r="AS164" s="608"/>
      <c r="AT164" s="616"/>
      <c r="AU164" s="617"/>
      <c r="AV164" s="614"/>
      <c r="AW164" s="618"/>
      <c r="AX164" s="619"/>
      <c r="AY164" s="612"/>
      <c r="AZ164" s="607"/>
      <c r="BA164" s="607"/>
      <c r="BB164" s="613"/>
      <c r="BC164" s="620"/>
      <c r="BD164" s="615"/>
      <c r="BE164" s="608"/>
      <c r="BF164" s="616"/>
      <c r="BG164" s="608"/>
      <c r="BH164" s="616"/>
      <c r="BI164" s="617"/>
      <c r="BJ164" s="620"/>
      <c r="BK164" s="618"/>
      <c r="BL164" s="619"/>
      <c r="BM164" s="598"/>
      <c r="BN164" s="621"/>
      <c r="BO164" s="602"/>
      <c r="BP164" s="598"/>
      <c r="BQ164" s="621"/>
      <c r="BR164" s="602"/>
      <c r="BS164" s="598"/>
      <c r="BT164" s="621"/>
      <c r="BU164" s="602"/>
      <c r="BV164" s="598"/>
      <c r="BW164" s="621"/>
      <c r="BX164" s="602"/>
      <c r="BY164" s="598"/>
      <c r="BZ164" s="621"/>
      <c r="CA164" s="602"/>
      <c r="CB164" s="622"/>
      <c r="CC164" s="601"/>
      <c r="CD164" s="623"/>
      <c r="CE164" s="624"/>
      <c r="CF164" s="625"/>
      <c r="CG164" s="626"/>
      <c r="CH164" s="626"/>
      <c r="CI164" s="626"/>
      <c r="CJ164" s="626"/>
      <c r="CK164" s="627"/>
      <c r="CL164" s="624"/>
      <c r="CM164" s="602"/>
      <c r="CN164" s="610"/>
      <c r="CO164" s="628"/>
      <c r="CP164" s="629"/>
      <c r="CQ164" s="630"/>
      <c r="CR164" s="629"/>
      <c r="CS164" s="630"/>
      <c r="CT164" s="629"/>
      <c r="CU164" s="630"/>
      <c r="CV164" s="629"/>
      <c r="CW164" s="337"/>
      <c r="CX164" s="338"/>
      <c r="CY164" s="299"/>
      <c r="CZ164" s="296"/>
      <c r="DA164" s="297"/>
      <c r="DB164" s="299"/>
      <c r="DC164" s="296"/>
      <c r="DD164" s="297"/>
      <c r="DE164" s="299"/>
      <c r="DF164" s="296"/>
      <c r="DG164" s="297"/>
      <c r="DH164" s="299"/>
      <c r="DI164" s="296"/>
      <c r="DJ164" s="297"/>
      <c r="DK164" s="299"/>
      <c r="DL164" s="296"/>
      <c r="DM164" s="297"/>
      <c r="DN164" s="299"/>
      <c r="DO164" s="296"/>
      <c r="DP164" s="297"/>
      <c r="DQ164" s="299"/>
      <c r="DR164" s="296"/>
      <c r="DS164" s="297"/>
      <c r="DT164" s="299"/>
      <c r="DU164" s="296"/>
      <c r="DV164" s="297"/>
      <c r="DW164" s="299"/>
      <c r="DX164" s="296"/>
      <c r="DY164" s="297"/>
      <c r="DZ164" s="299"/>
      <c r="EA164" s="296"/>
      <c r="EB164" s="297"/>
      <c r="EC164" s="299"/>
      <c r="ED164" s="296"/>
      <c r="EE164" s="297"/>
      <c r="EF164" s="299"/>
      <c r="EG164" s="296"/>
      <c r="EH164" s="297"/>
      <c r="EI164" s="299"/>
      <c r="EJ164" s="337"/>
      <c r="EK164" s="338"/>
      <c r="EL164" s="299"/>
      <c r="EM164" s="296"/>
      <c r="EN164" s="297"/>
      <c r="EO164" s="299"/>
      <c r="EP164" s="296"/>
      <c r="EQ164" s="297"/>
      <c r="ER164" s="299"/>
      <c r="ES164" s="296"/>
      <c r="ET164" s="297"/>
      <c r="EU164" s="299"/>
      <c r="EV164" s="296"/>
      <c r="EW164" s="297"/>
      <c r="EX164" s="339"/>
      <c r="EZ164" s="631"/>
      <c r="FA164" s="602"/>
      <c r="FB164" s="228"/>
      <c r="FC164" s="229"/>
      <c r="FD164" s="632"/>
      <c r="FE164" s="231"/>
      <c r="FF164" s="289"/>
      <c r="FG164" s="233"/>
      <c r="FH164" s="289"/>
      <c r="FI164" s="290"/>
      <c r="FJ164" s="291"/>
      <c r="FK164" s="633"/>
      <c r="FL164" s="634"/>
      <c r="FM164" s="635"/>
      <c r="FN164" s="636"/>
      <c r="FO164" s="231"/>
      <c r="FP164" s="289"/>
      <c r="FQ164" s="233"/>
      <c r="FR164" s="289"/>
      <c r="FS164" s="290"/>
      <c r="FT164" s="291"/>
      <c r="FU164" s="633"/>
      <c r="FV164" s="634"/>
      <c r="FW164" s="635"/>
      <c r="FX164" s="636"/>
      <c r="FZ164" s="239"/>
      <c r="GA164" s="240"/>
      <c r="GD164" s="192"/>
      <c r="GE164" s="192"/>
    </row>
    <row r="165" spans="2:187" ht="18.75" customHeight="1" x14ac:dyDescent="0.15">
      <c r="B165" s="595"/>
      <c r="C165" s="194"/>
      <c r="D165" s="195"/>
      <c r="E165" s="196"/>
      <c r="F165" s="596"/>
      <c r="G165" s="597"/>
      <c r="H165" s="302"/>
      <c r="I165" s="598"/>
      <c r="J165" s="599"/>
      <c r="K165" s="600"/>
      <c r="L165" s="601"/>
      <c r="M165" s="600"/>
      <c r="N165" s="602"/>
      <c r="O165" s="598"/>
      <c r="P165" s="602"/>
      <c r="Q165" s="603"/>
      <c r="R165" s="604"/>
      <c r="S165" s="604"/>
      <c r="T165" s="605"/>
      <c r="U165" s="701"/>
      <c r="V165" s="606"/>
      <c r="W165" s="607"/>
      <c r="X165" s="607"/>
      <c r="Y165" s="608"/>
      <c r="Z165" s="315"/>
      <c r="AA165" s="228"/>
      <c r="AB165" s="609"/>
      <c r="AC165" s="610"/>
      <c r="AD165" s="602"/>
      <c r="AE165" s="611"/>
      <c r="AF165" s="599"/>
      <c r="AG165" s="599"/>
      <c r="AH165" s="602"/>
      <c r="AI165" s="611"/>
      <c r="AJ165" s="602"/>
      <c r="AK165" s="612"/>
      <c r="AL165" s="607"/>
      <c r="AM165" s="607"/>
      <c r="AN165" s="613"/>
      <c r="AO165" s="614"/>
      <c r="AP165" s="615"/>
      <c r="AQ165" s="608"/>
      <c r="AR165" s="616"/>
      <c r="AS165" s="608"/>
      <c r="AT165" s="616"/>
      <c r="AU165" s="617"/>
      <c r="AV165" s="614"/>
      <c r="AW165" s="618"/>
      <c r="AX165" s="619"/>
      <c r="AY165" s="612"/>
      <c r="AZ165" s="607"/>
      <c r="BA165" s="607"/>
      <c r="BB165" s="613"/>
      <c r="BC165" s="620"/>
      <c r="BD165" s="615"/>
      <c r="BE165" s="608"/>
      <c r="BF165" s="616"/>
      <c r="BG165" s="608"/>
      <c r="BH165" s="616"/>
      <c r="BI165" s="617"/>
      <c r="BJ165" s="620"/>
      <c r="BK165" s="618"/>
      <c r="BL165" s="619"/>
      <c r="BM165" s="598"/>
      <c r="BN165" s="621"/>
      <c r="BO165" s="602"/>
      <c r="BP165" s="598"/>
      <c r="BQ165" s="621"/>
      <c r="BR165" s="602"/>
      <c r="BS165" s="598"/>
      <c r="BT165" s="621"/>
      <c r="BU165" s="602"/>
      <c r="BV165" s="598"/>
      <c r="BW165" s="621"/>
      <c r="BX165" s="602"/>
      <c r="BY165" s="598"/>
      <c r="BZ165" s="621"/>
      <c r="CA165" s="602"/>
      <c r="CB165" s="622"/>
      <c r="CC165" s="601"/>
      <c r="CD165" s="623"/>
      <c r="CE165" s="624"/>
      <c r="CF165" s="625"/>
      <c r="CG165" s="626"/>
      <c r="CH165" s="626"/>
      <c r="CI165" s="626"/>
      <c r="CJ165" s="626"/>
      <c r="CK165" s="627"/>
      <c r="CL165" s="624"/>
      <c r="CM165" s="602"/>
      <c r="CN165" s="610"/>
      <c r="CO165" s="628"/>
      <c r="CP165" s="629"/>
      <c r="CQ165" s="630"/>
      <c r="CR165" s="629"/>
      <c r="CS165" s="630"/>
      <c r="CT165" s="629"/>
      <c r="CU165" s="630"/>
      <c r="CV165" s="629"/>
      <c r="CW165" s="337"/>
      <c r="CX165" s="338"/>
      <c r="CY165" s="299"/>
      <c r="CZ165" s="296"/>
      <c r="DA165" s="297"/>
      <c r="DB165" s="299"/>
      <c r="DC165" s="296"/>
      <c r="DD165" s="297"/>
      <c r="DE165" s="299"/>
      <c r="DF165" s="296"/>
      <c r="DG165" s="297"/>
      <c r="DH165" s="299"/>
      <c r="DI165" s="296"/>
      <c r="DJ165" s="297"/>
      <c r="DK165" s="299"/>
      <c r="DL165" s="296"/>
      <c r="DM165" s="297"/>
      <c r="DN165" s="299"/>
      <c r="DO165" s="296"/>
      <c r="DP165" s="297"/>
      <c r="DQ165" s="299"/>
      <c r="DR165" s="296"/>
      <c r="DS165" s="297"/>
      <c r="DT165" s="299"/>
      <c r="DU165" s="296"/>
      <c r="DV165" s="297"/>
      <c r="DW165" s="299"/>
      <c r="DX165" s="296"/>
      <c r="DY165" s="297"/>
      <c r="DZ165" s="299"/>
      <c r="EA165" s="296"/>
      <c r="EB165" s="297"/>
      <c r="EC165" s="299"/>
      <c r="ED165" s="296"/>
      <c r="EE165" s="297"/>
      <c r="EF165" s="299"/>
      <c r="EG165" s="296"/>
      <c r="EH165" s="297"/>
      <c r="EI165" s="299"/>
      <c r="EJ165" s="337"/>
      <c r="EK165" s="338"/>
      <c r="EL165" s="299"/>
      <c r="EM165" s="296"/>
      <c r="EN165" s="297"/>
      <c r="EO165" s="299"/>
      <c r="EP165" s="296"/>
      <c r="EQ165" s="297"/>
      <c r="ER165" s="299"/>
      <c r="ES165" s="296"/>
      <c r="ET165" s="297"/>
      <c r="EU165" s="299"/>
      <c r="EV165" s="296"/>
      <c r="EW165" s="297"/>
      <c r="EX165" s="339"/>
      <c r="EZ165" s="631"/>
      <c r="FA165" s="602"/>
      <c r="FB165" s="228"/>
      <c r="FC165" s="229"/>
      <c r="FD165" s="632"/>
      <c r="FE165" s="231"/>
      <c r="FF165" s="289"/>
      <c r="FG165" s="233"/>
      <c r="FH165" s="289"/>
      <c r="FI165" s="290"/>
      <c r="FJ165" s="291"/>
      <c r="FK165" s="633"/>
      <c r="FL165" s="634"/>
      <c r="FM165" s="635"/>
      <c r="FN165" s="636"/>
      <c r="FO165" s="231"/>
      <c r="FP165" s="289"/>
      <c r="FQ165" s="233"/>
      <c r="FR165" s="289"/>
      <c r="FS165" s="290"/>
      <c r="FT165" s="291"/>
      <c r="FU165" s="633"/>
      <c r="FV165" s="634"/>
      <c r="FW165" s="635"/>
      <c r="FX165" s="636"/>
      <c r="FZ165" s="239"/>
      <c r="GA165" s="240"/>
      <c r="GD165" s="192"/>
      <c r="GE165" s="192"/>
    </row>
    <row r="166" spans="2:187" ht="18.75" customHeight="1" x14ac:dyDescent="0.15">
      <c r="B166" s="595"/>
      <c r="C166" s="194"/>
      <c r="D166" s="195"/>
      <c r="E166" s="196"/>
      <c r="F166" s="596"/>
      <c r="G166" s="597"/>
      <c r="H166" s="302"/>
      <c r="I166" s="598"/>
      <c r="J166" s="599"/>
      <c r="K166" s="600"/>
      <c r="L166" s="601"/>
      <c r="M166" s="600"/>
      <c r="N166" s="602"/>
      <c r="O166" s="598"/>
      <c r="P166" s="602"/>
      <c r="Q166" s="603"/>
      <c r="R166" s="604"/>
      <c r="S166" s="604"/>
      <c r="T166" s="605"/>
      <c r="U166" s="701"/>
      <c r="V166" s="606"/>
      <c r="W166" s="607"/>
      <c r="X166" s="607"/>
      <c r="Y166" s="608"/>
      <c r="Z166" s="315"/>
      <c r="AA166" s="228"/>
      <c r="AB166" s="609"/>
      <c r="AC166" s="610"/>
      <c r="AD166" s="602"/>
      <c r="AE166" s="611"/>
      <c r="AF166" s="599"/>
      <c r="AG166" s="599"/>
      <c r="AH166" s="602"/>
      <c r="AI166" s="611"/>
      <c r="AJ166" s="602"/>
      <c r="AK166" s="612"/>
      <c r="AL166" s="607"/>
      <c r="AM166" s="607"/>
      <c r="AN166" s="613"/>
      <c r="AO166" s="614"/>
      <c r="AP166" s="615"/>
      <c r="AQ166" s="608"/>
      <c r="AR166" s="616"/>
      <c r="AS166" s="608"/>
      <c r="AT166" s="616"/>
      <c r="AU166" s="617"/>
      <c r="AV166" s="614"/>
      <c r="AW166" s="618"/>
      <c r="AX166" s="619"/>
      <c r="AY166" s="612"/>
      <c r="AZ166" s="607"/>
      <c r="BA166" s="607"/>
      <c r="BB166" s="613"/>
      <c r="BC166" s="620"/>
      <c r="BD166" s="615"/>
      <c r="BE166" s="608"/>
      <c r="BF166" s="616"/>
      <c r="BG166" s="608"/>
      <c r="BH166" s="616"/>
      <c r="BI166" s="617"/>
      <c r="BJ166" s="620"/>
      <c r="BK166" s="618"/>
      <c r="BL166" s="619"/>
      <c r="BM166" s="598"/>
      <c r="BN166" s="621"/>
      <c r="BO166" s="602"/>
      <c r="BP166" s="598"/>
      <c r="BQ166" s="621"/>
      <c r="BR166" s="602"/>
      <c r="BS166" s="598"/>
      <c r="BT166" s="621"/>
      <c r="BU166" s="602"/>
      <c r="BV166" s="598"/>
      <c r="BW166" s="621"/>
      <c r="BX166" s="602"/>
      <c r="BY166" s="598"/>
      <c r="BZ166" s="621"/>
      <c r="CA166" s="602"/>
      <c r="CB166" s="622"/>
      <c r="CC166" s="601"/>
      <c r="CD166" s="623"/>
      <c r="CE166" s="624"/>
      <c r="CF166" s="625"/>
      <c r="CG166" s="626"/>
      <c r="CH166" s="626"/>
      <c r="CI166" s="626"/>
      <c r="CJ166" s="626"/>
      <c r="CK166" s="627"/>
      <c r="CL166" s="624"/>
      <c r="CM166" s="602"/>
      <c r="CN166" s="610"/>
      <c r="CO166" s="628"/>
      <c r="CP166" s="629"/>
      <c r="CQ166" s="630"/>
      <c r="CR166" s="629"/>
      <c r="CS166" s="630"/>
      <c r="CT166" s="629"/>
      <c r="CU166" s="630"/>
      <c r="CV166" s="629"/>
      <c r="CW166" s="337"/>
      <c r="CX166" s="338"/>
      <c r="CY166" s="299"/>
      <c r="CZ166" s="296"/>
      <c r="DA166" s="297"/>
      <c r="DB166" s="299"/>
      <c r="DC166" s="296"/>
      <c r="DD166" s="297"/>
      <c r="DE166" s="299"/>
      <c r="DF166" s="296"/>
      <c r="DG166" s="297"/>
      <c r="DH166" s="299"/>
      <c r="DI166" s="296"/>
      <c r="DJ166" s="297"/>
      <c r="DK166" s="299"/>
      <c r="DL166" s="296"/>
      <c r="DM166" s="297"/>
      <c r="DN166" s="299"/>
      <c r="DO166" s="296"/>
      <c r="DP166" s="297"/>
      <c r="DQ166" s="299"/>
      <c r="DR166" s="296"/>
      <c r="DS166" s="297"/>
      <c r="DT166" s="299"/>
      <c r="DU166" s="296"/>
      <c r="DV166" s="297"/>
      <c r="DW166" s="299"/>
      <c r="DX166" s="296"/>
      <c r="DY166" s="297"/>
      <c r="DZ166" s="299"/>
      <c r="EA166" s="296"/>
      <c r="EB166" s="297"/>
      <c r="EC166" s="299"/>
      <c r="ED166" s="296"/>
      <c r="EE166" s="297"/>
      <c r="EF166" s="299"/>
      <c r="EG166" s="296"/>
      <c r="EH166" s="297"/>
      <c r="EI166" s="299"/>
      <c r="EJ166" s="337"/>
      <c r="EK166" s="338"/>
      <c r="EL166" s="299"/>
      <c r="EM166" s="296"/>
      <c r="EN166" s="297"/>
      <c r="EO166" s="299"/>
      <c r="EP166" s="296"/>
      <c r="EQ166" s="297"/>
      <c r="ER166" s="299"/>
      <c r="ES166" s="296"/>
      <c r="ET166" s="297"/>
      <c r="EU166" s="299"/>
      <c r="EV166" s="296"/>
      <c r="EW166" s="297"/>
      <c r="EX166" s="339"/>
      <c r="EZ166" s="631"/>
      <c r="FA166" s="602"/>
      <c r="FB166" s="228"/>
      <c r="FC166" s="229"/>
      <c r="FD166" s="632"/>
      <c r="FE166" s="231"/>
      <c r="FF166" s="289"/>
      <c r="FG166" s="233"/>
      <c r="FH166" s="289"/>
      <c r="FI166" s="290"/>
      <c r="FJ166" s="291"/>
      <c r="FK166" s="633"/>
      <c r="FL166" s="634"/>
      <c r="FM166" s="635"/>
      <c r="FN166" s="636"/>
      <c r="FO166" s="231"/>
      <c r="FP166" s="289"/>
      <c r="FQ166" s="233"/>
      <c r="FR166" s="289"/>
      <c r="FS166" s="290"/>
      <c r="FT166" s="291"/>
      <c r="FU166" s="633"/>
      <c r="FV166" s="634"/>
      <c r="FW166" s="635"/>
      <c r="FX166" s="636"/>
      <c r="FZ166" s="239"/>
      <c r="GA166" s="240"/>
      <c r="GD166" s="192"/>
      <c r="GE166" s="192"/>
    </row>
    <row r="167" spans="2:187" ht="18.75" customHeight="1" x14ac:dyDescent="0.15">
      <c r="B167" s="595"/>
      <c r="C167" s="194"/>
      <c r="D167" s="195"/>
      <c r="E167" s="196"/>
      <c r="F167" s="596"/>
      <c r="G167" s="597"/>
      <c r="H167" s="302"/>
      <c r="I167" s="598"/>
      <c r="J167" s="599"/>
      <c r="K167" s="600"/>
      <c r="L167" s="601"/>
      <c r="M167" s="600"/>
      <c r="N167" s="602"/>
      <c r="O167" s="598"/>
      <c r="P167" s="602"/>
      <c r="Q167" s="603"/>
      <c r="R167" s="604"/>
      <c r="S167" s="604"/>
      <c r="T167" s="605"/>
      <c r="U167" s="701"/>
      <c r="V167" s="606"/>
      <c r="W167" s="607"/>
      <c r="X167" s="607"/>
      <c r="Y167" s="608"/>
      <c r="Z167" s="315"/>
      <c r="AA167" s="228"/>
      <c r="AB167" s="609"/>
      <c r="AC167" s="610"/>
      <c r="AD167" s="602"/>
      <c r="AE167" s="611"/>
      <c r="AF167" s="599"/>
      <c r="AG167" s="599"/>
      <c r="AH167" s="602"/>
      <c r="AI167" s="611"/>
      <c r="AJ167" s="602"/>
      <c r="AK167" s="612"/>
      <c r="AL167" s="607"/>
      <c r="AM167" s="607"/>
      <c r="AN167" s="613"/>
      <c r="AO167" s="614"/>
      <c r="AP167" s="615"/>
      <c r="AQ167" s="608"/>
      <c r="AR167" s="616"/>
      <c r="AS167" s="608"/>
      <c r="AT167" s="616"/>
      <c r="AU167" s="617"/>
      <c r="AV167" s="614"/>
      <c r="AW167" s="618"/>
      <c r="AX167" s="619"/>
      <c r="AY167" s="612"/>
      <c r="AZ167" s="607"/>
      <c r="BA167" s="607"/>
      <c r="BB167" s="613"/>
      <c r="BC167" s="620"/>
      <c r="BD167" s="615"/>
      <c r="BE167" s="608"/>
      <c r="BF167" s="616"/>
      <c r="BG167" s="608"/>
      <c r="BH167" s="616"/>
      <c r="BI167" s="617"/>
      <c r="BJ167" s="620"/>
      <c r="BK167" s="618"/>
      <c r="BL167" s="619"/>
      <c r="BM167" s="598"/>
      <c r="BN167" s="621"/>
      <c r="BO167" s="602"/>
      <c r="BP167" s="598"/>
      <c r="BQ167" s="621"/>
      <c r="BR167" s="602"/>
      <c r="BS167" s="598"/>
      <c r="BT167" s="621"/>
      <c r="BU167" s="602"/>
      <c r="BV167" s="598"/>
      <c r="BW167" s="621"/>
      <c r="BX167" s="602"/>
      <c r="BY167" s="598"/>
      <c r="BZ167" s="621"/>
      <c r="CA167" s="602"/>
      <c r="CB167" s="622"/>
      <c r="CC167" s="601"/>
      <c r="CD167" s="623"/>
      <c r="CE167" s="624"/>
      <c r="CF167" s="625"/>
      <c r="CG167" s="626"/>
      <c r="CH167" s="626"/>
      <c r="CI167" s="626"/>
      <c r="CJ167" s="626"/>
      <c r="CK167" s="627"/>
      <c r="CL167" s="624"/>
      <c r="CM167" s="602"/>
      <c r="CN167" s="610"/>
      <c r="CO167" s="628"/>
      <c r="CP167" s="629"/>
      <c r="CQ167" s="630"/>
      <c r="CR167" s="629"/>
      <c r="CS167" s="630"/>
      <c r="CT167" s="629"/>
      <c r="CU167" s="630"/>
      <c r="CV167" s="629"/>
      <c r="CW167" s="337"/>
      <c r="CX167" s="338"/>
      <c r="CY167" s="299"/>
      <c r="CZ167" s="296"/>
      <c r="DA167" s="297"/>
      <c r="DB167" s="299"/>
      <c r="DC167" s="296"/>
      <c r="DD167" s="297"/>
      <c r="DE167" s="299"/>
      <c r="DF167" s="296"/>
      <c r="DG167" s="297"/>
      <c r="DH167" s="299"/>
      <c r="DI167" s="296"/>
      <c r="DJ167" s="297"/>
      <c r="DK167" s="299"/>
      <c r="DL167" s="296"/>
      <c r="DM167" s="297"/>
      <c r="DN167" s="299"/>
      <c r="DO167" s="296"/>
      <c r="DP167" s="297"/>
      <c r="DQ167" s="299"/>
      <c r="DR167" s="296"/>
      <c r="DS167" s="297"/>
      <c r="DT167" s="299"/>
      <c r="DU167" s="296"/>
      <c r="DV167" s="297"/>
      <c r="DW167" s="299"/>
      <c r="DX167" s="296"/>
      <c r="DY167" s="297"/>
      <c r="DZ167" s="299"/>
      <c r="EA167" s="296"/>
      <c r="EB167" s="297"/>
      <c r="EC167" s="299"/>
      <c r="ED167" s="296"/>
      <c r="EE167" s="297"/>
      <c r="EF167" s="299"/>
      <c r="EG167" s="296"/>
      <c r="EH167" s="297"/>
      <c r="EI167" s="299"/>
      <c r="EJ167" s="337"/>
      <c r="EK167" s="338"/>
      <c r="EL167" s="299"/>
      <c r="EM167" s="296"/>
      <c r="EN167" s="297"/>
      <c r="EO167" s="299"/>
      <c r="EP167" s="296"/>
      <c r="EQ167" s="297"/>
      <c r="ER167" s="299"/>
      <c r="ES167" s="296"/>
      <c r="ET167" s="297"/>
      <c r="EU167" s="299"/>
      <c r="EV167" s="296"/>
      <c r="EW167" s="297"/>
      <c r="EX167" s="339"/>
      <c r="EZ167" s="631"/>
      <c r="FA167" s="602"/>
      <c r="FB167" s="228"/>
      <c r="FC167" s="229"/>
      <c r="FD167" s="632"/>
      <c r="FE167" s="231"/>
      <c r="FF167" s="289"/>
      <c r="FG167" s="233"/>
      <c r="FH167" s="289"/>
      <c r="FI167" s="290"/>
      <c r="FJ167" s="291"/>
      <c r="FK167" s="633"/>
      <c r="FL167" s="634"/>
      <c r="FM167" s="635"/>
      <c r="FN167" s="636"/>
      <c r="FO167" s="231"/>
      <c r="FP167" s="289"/>
      <c r="FQ167" s="233"/>
      <c r="FR167" s="289"/>
      <c r="FS167" s="290"/>
      <c r="FT167" s="291"/>
      <c r="FU167" s="633"/>
      <c r="FV167" s="634"/>
      <c r="FW167" s="635"/>
      <c r="FX167" s="636"/>
      <c r="FZ167" s="239"/>
      <c r="GA167" s="240"/>
      <c r="GD167" s="192"/>
      <c r="GE167" s="192"/>
    </row>
    <row r="168" spans="2:187" ht="18.75" customHeight="1" x14ac:dyDescent="0.15">
      <c r="B168" s="595"/>
      <c r="C168" s="194"/>
      <c r="D168" s="195"/>
      <c r="E168" s="196"/>
      <c r="F168" s="596"/>
      <c r="G168" s="597"/>
      <c r="H168" s="302"/>
      <c r="I168" s="598"/>
      <c r="J168" s="599"/>
      <c r="K168" s="600"/>
      <c r="L168" s="601"/>
      <c r="M168" s="600"/>
      <c r="N168" s="602"/>
      <c r="O168" s="598"/>
      <c r="P168" s="602"/>
      <c r="Q168" s="603"/>
      <c r="R168" s="604"/>
      <c r="S168" s="604"/>
      <c r="T168" s="605"/>
      <c r="U168" s="701"/>
      <c r="V168" s="606"/>
      <c r="W168" s="607"/>
      <c r="X168" s="607"/>
      <c r="Y168" s="608"/>
      <c r="Z168" s="315"/>
      <c r="AA168" s="228"/>
      <c r="AB168" s="609"/>
      <c r="AC168" s="610"/>
      <c r="AD168" s="602"/>
      <c r="AE168" s="611"/>
      <c r="AF168" s="599"/>
      <c r="AG168" s="599"/>
      <c r="AH168" s="602"/>
      <c r="AI168" s="611"/>
      <c r="AJ168" s="602"/>
      <c r="AK168" s="612"/>
      <c r="AL168" s="607"/>
      <c r="AM168" s="607"/>
      <c r="AN168" s="613"/>
      <c r="AO168" s="614"/>
      <c r="AP168" s="615"/>
      <c r="AQ168" s="608"/>
      <c r="AR168" s="616"/>
      <c r="AS168" s="608"/>
      <c r="AT168" s="616"/>
      <c r="AU168" s="617"/>
      <c r="AV168" s="614"/>
      <c r="AW168" s="618"/>
      <c r="AX168" s="619"/>
      <c r="AY168" s="612"/>
      <c r="AZ168" s="607"/>
      <c r="BA168" s="607"/>
      <c r="BB168" s="613"/>
      <c r="BC168" s="620"/>
      <c r="BD168" s="615"/>
      <c r="BE168" s="608"/>
      <c r="BF168" s="616"/>
      <c r="BG168" s="608"/>
      <c r="BH168" s="616"/>
      <c r="BI168" s="617"/>
      <c r="BJ168" s="620"/>
      <c r="BK168" s="618"/>
      <c r="BL168" s="619"/>
      <c r="BM168" s="598"/>
      <c r="BN168" s="621"/>
      <c r="BO168" s="602"/>
      <c r="BP168" s="598"/>
      <c r="BQ168" s="621"/>
      <c r="BR168" s="602"/>
      <c r="BS168" s="598"/>
      <c r="BT168" s="621"/>
      <c r="BU168" s="602"/>
      <c r="BV168" s="598"/>
      <c r="BW168" s="621"/>
      <c r="BX168" s="602"/>
      <c r="BY168" s="598"/>
      <c r="BZ168" s="621"/>
      <c r="CA168" s="602"/>
      <c r="CB168" s="622"/>
      <c r="CC168" s="601"/>
      <c r="CD168" s="623"/>
      <c r="CE168" s="624"/>
      <c r="CF168" s="625"/>
      <c r="CG168" s="626"/>
      <c r="CH168" s="626"/>
      <c r="CI168" s="626"/>
      <c r="CJ168" s="626"/>
      <c r="CK168" s="627"/>
      <c r="CL168" s="624"/>
      <c r="CM168" s="602"/>
      <c r="CN168" s="610"/>
      <c r="CO168" s="628"/>
      <c r="CP168" s="629"/>
      <c r="CQ168" s="630"/>
      <c r="CR168" s="629"/>
      <c r="CS168" s="630"/>
      <c r="CT168" s="629"/>
      <c r="CU168" s="630"/>
      <c r="CV168" s="629"/>
      <c r="CW168" s="337"/>
      <c r="CX168" s="338"/>
      <c r="CY168" s="299"/>
      <c r="CZ168" s="296"/>
      <c r="DA168" s="297"/>
      <c r="DB168" s="299"/>
      <c r="DC168" s="296"/>
      <c r="DD168" s="297"/>
      <c r="DE168" s="299"/>
      <c r="DF168" s="296"/>
      <c r="DG168" s="297"/>
      <c r="DH168" s="299"/>
      <c r="DI168" s="296"/>
      <c r="DJ168" s="297"/>
      <c r="DK168" s="299"/>
      <c r="DL168" s="296"/>
      <c r="DM168" s="297"/>
      <c r="DN168" s="299"/>
      <c r="DO168" s="296"/>
      <c r="DP168" s="297"/>
      <c r="DQ168" s="299"/>
      <c r="DR168" s="296"/>
      <c r="DS168" s="297"/>
      <c r="DT168" s="299"/>
      <c r="DU168" s="296"/>
      <c r="DV168" s="297"/>
      <c r="DW168" s="299"/>
      <c r="DX168" s="296"/>
      <c r="DY168" s="297"/>
      <c r="DZ168" s="299"/>
      <c r="EA168" s="296"/>
      <c r="EB168" s="297"/>
      <c r="EC168" s="299"/>
      <c r="ED168" s="296"/>
      <c r="EE168" s="297"/>
      <c r="EF168" s="299"/>
      <c r="EG168" s="296"/>
      <c r="EH168" s="297"/>
      <c r="EI168" s="299"/>
      <c r="EJ168" s="337"/>
      <c r="EK168" s="338"/>
      <c r="EL168" s="299"/>
      <c r="EM168" s="296"/>
      <c r="EN168" s="297"/>
      <c r="EO168" s="299"/>
      <c r="EP168" s="296"/>
      <c r="EQ168" s="297"/>
      <c r="ER168" s="299"/>
      <c r="ES168" s="296"/>
      <c r="ET168" s="297"/>
      <c r="EU168" s="299"/>
      <c r="EV168" s="296"/>
      <c r="EW168" s="297"/>
      <c r="EX168" s="339"/>
      <c r="EZ168" s="631"/>
      <c r="FA168" s="602"/>
      <c r="FB168" s="228"/>
      <c r="FC168" s="229"/>
      <c r="FD168" s="632"/>
      <c r="FE168" s="231"/>
      <c r="FF168" s="289"/>
      <c r="FG168" s="233"/>
      <c r="FH168" s="289"/>
      <c r="FI168" s="290"/>
      <c r="FJ168" s="291"/>
      <c r="FK168" s="633"/>
      <c r="FL168" s="634"/>
      <c r="FM168" s="635"/>
      <c r="FN168" s="636"/>
      <c r="FO168" s="231"/>
      <c r="FP168" s="289"/>
      <c r="FQ168" s="233"/>
      <c r="FR168" s="289"/>
      <c r="FS168" s="290"/>
      <c r="FT168" s="291"/>
      <c r="FU168" s="633"/>
      <c r="FV168" s="634"/>
      <c r="FW168" s="635"/>
      <c r="FX168" s="636"/>
      <c r="FZ168" s="239"/>
      <c r="GA168" s="240"/>
      <c r="GD168" s="192"/>
      <c r="GE168" s="192"/>
    </row>
    <row r="169" spans="2:187" ht="18.75" customHeight="1" x14ac:dyDescent="0.15">
      <c r="B169" s="595"/>
      <c r="C169" s="194"/>
      <c r="D169" s="195"/>
      <c r="E169" s="196"/>
      <c r="F169" s="596"/>
      <c r="G169" s="597"/>
      <c r="H169" s="302"/>
      <c r="I169" s="598"/>
      <c r="J169" s="599"/>
      <c r="K169" s="600"/>
      <c r="L169" s="601"/>
      <c r="M169" s="600"/>
      <c r="N169" s="602"/>
      <c r="O169" s="598"/>
      <c r="P169" s="602"/>
      <c r="Q169" s="603"/>
      <c r="R169" s="604"/>
      <c r="S169" s="604"/>
      <c r="T169" s="605"/>
      <c r="U169" s="701"/>
      <c r="V169" s="606"/>
      <c r="W169" s="607"/>
      <c r="X169" s="607"/>
      <c r="Y169" s="608"/>
      <c r="Z169" s="315"/>
      <c r="AA169" s="228"/>
      <c r="AB169" s="609"/>
      <c r="AC169" s="610"/>
      <c r="AD169" s="602"/>
      <c r="AE169" s="611"/>
      <c r="AF169" s="599"/>
      <c r="AG169" s="599"/>
      <c r="AH169" s="602"/>
      <c r="AI169" s="611"/>
      <c r="AJ169" s="602"/>
      <c r="AK169" s="612"/>
      <c r="AL169" s="607"/>
      <c r="AM169" s="607"/>
      <c r="AN169" s="613"/>
      <c r="AO169" s="614"/>
      <c r="AP169" s="615"/>
      <c r="AQ169" s="608"/>
      <c r="AR169" s="616"/>
      <c r="AS169" s="608"/>
      <c r="AT169" s="616"/>
      <c r="AU169" s="617"/>
      <c r="AV169" s="614"/>
      <c r="AW169" s="618"/>
      <c r="AX169" s="619"/>
      <c r="AY169" s="612"/>
      <c r="AZ169" s="607"/>
      <c r="BA169" s="607"/>
      <c r="BB169" s="613"/>
      <c r="BC169" s="620"/>
      <c r="BD169" s="615"/>
      <c r="BE169" s="608"/>
      <c r="BF169" s="616"/>
      <c r="BG169" s="608"/>
      <c r="BH169" s="616"/>
      <c r="BI169" s="617"/>
      <c r="BJ169" s="620"/>
      <c r="BK169" s="618"/>
      <c r="BL169" s="619"/>
      <c r="BM169" s="598"/>
      <c r="BN169" s="621"/>
      <c r="BO169" s="602"/>
      <c r="BP169" s="598"/>
      <c r="BQ169" s="621"/>
      <c r="BR169" s="602"/>
      <c r="BS169" s="598"/>
      <c r="BT169" s="621"/>
      <c r="BU169" s="602"/>
      <c r="BV169" s="598"/>
      <c r="BW169" s="621"/>
      <c r="BX169" s="602"/>
      <c r="BY169" s="598"/>
      <c r="BZ169" s="621"/>
      <c r="CA169" s="602"/>
      <c r="CB169" s="622"/>
      <c r="CC169" s="601"/>
      <c r="CD169" s="623"/>
      <c r="CE169" s="624"/>
      <c r="CF169" s="625"/>
      <c r="CG169" s="626"/>
      <c r="CH169" s="626"/>
      <c r="CI169" s="626"/>
      <c r="CJ169" s="626"/>
      <c r="CK169" s="627"/>
      <c r="CL169" s="624"/>
      <c r="CM169" s="602"/>
      <c r="CN169" s="610"/>
      <c r="CO169" s="628"/>
      <c r="CP169" s="629"/>
      <c r="CQ169" s="630"/>
      <c r="CR169" s="629"/>
      <c r="CS169" s="630"/>
      <c r="CT169" s="629"/>
      <c r="CU169" s="630"/>
      <c r="CV169" s="629"/>
      <c r="CW169" s="337"/>
      <c r="CX169" s="338"/>
      <c r="CY169" s="299"/>
      <c r="CZ169" s="296"/>
      <c r="DA169" s="297"/>
      <c r="DB169" s="299"/>
      <c r="DC169" s="296"/>
      <c r="DD169" s="297"/>
      <c r="DE169" s="299"/>
      <c r="DF169" s="296"/>
      <c r="DG169" s="297"/>
      <c r="DH169" s="299"/>
      <c r="DI169" s="296"/>
      <c r="DJ169" s="297"/>
      <c r="DK169" s="299"/>
      <c r="DL169" s="296"/>
      <c r="DM169" s="297"/>
      <c r="DN169" s="299"/>
      <c r="DO169" s="296"/>
      <c r="DP169" s="297"/>
      <c r="DQ169" s="299"/>
      <c r="DR169" s="296"/>
      <c r="DS169" s="297"/>
      <c r="DT169" s="299"/>
      <c r="DU169" s="296"/>
      <c r="DV169" s="297"/>
      <c r="DW169" s="299"/>
      <c r="DX169" s="296"/>
      <c r="DY169" s="297"/>
      <c r="DZ169" s="299"/>
      <c r="EA169" s="296"/>
      <c r="EB169" s="297"/>
      <c r="EC169" s="299"/>
      <c r="ED169" s="296"/>
      <c r="EE169" s="297"/>
      <c r="EF169" s="299"/>
      <c r="EG169" s="296"/>
      <c r="EH169" s="297"/>
      <c r="EI169" s="299"/>
      <c r="EJ169" s="337"/>
      <c r="EK169" s="338"/>
      <c r="EL169" s="299"/>
      <c r="EM169" s="296"/>
      <c r="EN169" s="297"/>
      <c r="EO169" s="299"/>
      <c r="EP169" s="296"/>
      <c r="EQ169" s="297"/>
      <c r="ER169" s="299"/>
      <c r="ES169" s="296"/>
      <c r="ET169" s="297"/>
      <c r="EU169" s="299"/>
      <c r="EV169" s="296"/>
      <c r="EW169" s="297"/>
      <c r="EX169" s="339"/>
      <c r="EZ169" s="631"/>
      <c r="FA169" s="602"/>
      <c r="FB169" s="228"/>
      <c r="FC169" s="229"/>
      <c r="FD169" s="632"/>
      <c r="FE169" s="231"/>
      <c r="FF169" s="289"/>
      <c r="FG169" s="233"/>
      <c r="FH169" s="289"/>
      <c r="FI169" s="290"/>
      <c r="FJ169" s="291"/>
      <c r="FK169" s="633"/>
      <c r="FL169" s="634"/>
      <c r="FM169" s="635"/>
      <c r="FN169" s="636"/>
      <c r="FO169" s="231"/>
      <c r="FP169" s="289"/>
      <c r="FQ169" s="233"/>
      <c r="FR169" s="289"/>
      <c r="FS169" s="290"/>
      <c r="FT169" s="291"/>
      <c r="FU169" s="633"/>
      <c r="FV169" s="634"/>
      <c r="FW169" s="635"/>
      <c r="FX169" s="636"/>
      <c r="FZ169" s="239"/>
      <c r="GA169" s="240"/>
      <c r="GD169" s="192"/>
      <c r="GE169" s="192"/>
    </row>
    <row r="170" spans="2:187" ht="18.75" customHeight="1" x14ac:dyDescent="0.15">
      <c r="B170" s="595"/>
      <c r="C170" s="194"/>
      <c r="D170" s="195"/>
      <c r="E170" s="196"/>
      <c r="F170" s="596"/>
      <c r="G170" s="597"/>
      <c r="H170" s="302"/>
      <c r="I170" s="598"/>
      <c r="J170" s="599"/>
      <c r="K170" s="600"/>
      <c r="L170" s="601"/>
      <c r="M170" s="600"/>
      <c r="N170" s="602"/>
      <c r="O170" s="598"/>
      <c r="P170" s="602"/>
      <c r="Q170" s="603"/>
      <c r="R170" s="604"/>
      <c r="S170" s="604"/>
      <c r="T170" s="605"/>
      <c r="U170" s="701"/>
      <c r="V170" s="606"/>
      <c r="W170" s="607"/>
      <c r="X170" s="607"/>
      <c r="Y170" s="608"/>
      <c r="Z170" s="315"/>
      <c r="AA170" s="228"/>
      <c r="AB170" s="609"/>
      <c r="AC170" s="610"/>
      <c r="AD170" s="602"/>
      <c r="AE170" s="611"/>
      <c r="AF170" s="599"/>
      <c r="AG170" s="599"/>
      <c r="AH170" s="602"/>
      <c r="AI170" s="611"/>
      <c r="AJ170" s="602"/>
      <c r="AK170" s="612"/>
      <c r="AL170" s="607"/>
      <c r="AM170" s="607"/>
      <c r="AN170" s="613"/>
      <c r="AO170" s="614"/>
      <c r="AP170" s="615"/>
      <c r="AQ170" s="608"/>
      <c r="AR170" s="616"/>
      <c r="AS170" s="608"/>
      <c r="AT170" s="616"/>
      <c r="AU170" s="617"/>
      <c r="AV170" s="614"/>
      <c r="AW170" s="618"/>
      <c r="AX170" s="619"/>
      <c r="AY170" s="612"/>
      <c r="AZ170" s="607"/>
      <c r="BA170" s="607"/>
      <c r="BB170" s="613"/>
      <c r="BC170" s="620"/>
      <c r="BD170" s="615"/>
      <c r="BE170" s="608"/>
      <c r="BF170" s="616"/>
      <c r="BG170" s="608"/>
      <c r="BH170" s="616"/>
      <c r="BI170" s="617"/>
      <c r="BJ170" s="620"/>
      <c r="BK170" s="618"/>
      <c r="BL170" s="619"/>
      <c r="BM170" s="598"/>
      <c r="BN170" s="621"/>
      <c r="BO170" s="602"/>
      <c r="BP170" s="598"/>
      <c r="BQ170" s="621"/>
      <c r="BR170" s="602"/>
      <c r="BS170" s="598"/>
      <c r="BT170" s="621"/>
      <c r="BU170" s="602"/>
      <c r="BV170" s="598"/>
      <c r="BW170" s="621"/>
      <c r="BX170" s="602"/>
      <c r="BY170" s="598"/>
      <c r="BZ170" s="621"/>
      <c r="CA170" s="602"/>
      <c r="CB170" s="622"/>
      <c r="CC170" s="601"/>
      <c r="CD170" s="623"/>
      <c r="CE170" s="624"/>
      <c r="CF170" s="625"/>
      <c r="CG170" s="626"/>
      <c r="CH170" s="626"/>
      <c r="CI170" s="626"/>
      <c r="CJ170" s="626"/>
      <c r="CK170" s="627"/>
      <c r="CL170" s="624"/>
      <c r="CM170" s="602"/>
      <c r="CN170" s="610"/>
      <c r="CO170" s="628"/>
      <c r="CP170" s="629"/>
      <c r="CQ170" s="630"/>
      <c r="CR170" s="629"/>
      <c r="CS170" s="630"/>
      <c r="CT170" s="629"/>
      <c r="CU170" s="630"/>
      <c r="CV170" s="629"/>
      <c r="CW170" s="337"/>
      <c r="CX170" s="338"/>
      <c r="CY170" s="299"/>
      <c r="CZ170" s="296"/>
      <c r="DA170" s="297"/>
      <c r="DB170" s="299"/>
      <c r="DC170" s="296"/>
      <c r="DD170" s="297"/>
      <c r="DE170" s="299"/>
      <c r="DF170" s="296"/>
      <c r="DG170" s="297"/>
      <c r="DH170" s="299"/>
      <c r="DI170" s="296"/>
      <c r="DJ170" s="297"/>
      <c r="DK170" s="299"/>
      <c r="DL170" s="296"/>
      <c r="DM170" s="297"/>
      <c r="DN170" s="299"/>
      <c r="DO170" s="296"/>
      <c r="DP170" s="297"/>
      <c r="DQ170" s="299"/>
      <c r="DR170" s="296"/>
      <c r="DS170" s="297"/>
      <c r="DT170" s="299"/>
      <c r="DU170" s="296"/>
      <c r="DV170" s="297"/>
      <c r="DW170" s="299"/>
      <c r="DX170" s="296"/>
      <c r="DY170" s="297"/>
      <c r="DZ170" s="299"/>
      <c r="EA170" s="296"/>
      <c r="EB170" s="297"/>
      <c r="EC170" s="299"/>
      <c r="ED170" s="296"/>
      <c r="EE170" s="297"/>
      <c r="EF170" s="299"/>
      <c r="EG170" s="296"/>
      <c r="EH170" s="297"/>
      <c r="EI170" s="299"/>
      <c r="EJ170" s="337"/>
      <c r="EK170" s="338"/>
      <c r="EL170" s="299"/>
      <c r="EM170" s="296"/>
      <c r="EN170" s="297"/>
      <c r="EO170" s="299"/>
      <c r="EP170" s="296"/>
      <c r="EQ170" s="297"/>
      <c r="ER170" s="299"/>
      <c r="ES170" s="296"/>
      <c r="ET170" s="297"/>
      <c r="EU170" s="299"/>
      <c r="EV170" s="296"/>
      <c r="EW170" s="297"/>
      <c r="EX170" s="339"/>
      <c r="EZ170" s="631"/>
      <c r="FA170" s="602"/>
      <c r="FB170" s="228"/>
      <c r="FC170" s="229"/>
      <c r="FD170" s="632"/>
      <c r="FE170" s="231"/>
      <c r="FF170" s="289"/>
      <c r="FG170" s="233"/>
      <c r="FH170" s="289"/>
      <c r="FI170" s="290"/>
      <c r="FJ170" s="291"/>
      <c r="FK170" s="633"/>
      <c r="FL170" s="634"/>
      <c r="FM170" s="635"/>
      <c r="FN170" s="636"/>
      <c r="FO170" s="231"/>
      <c r="FP170" s="289"/>
      <c r="FQ170" s="233"/>
      <c r="FR170" s="289"/>
      <c r="FS170" s="290"/>
      <c r="FT170" s="291"/>
      <c r="FU170" s="633"/>
      <c r="FV170" s="634"/>
      <c r="FW170" s="635"/>
      <c r="FX170" s="636"/>
      <c r="FZ170" s="239"/>
      <c r="GA170" s="240"/>
      <c r="GD170" s="192"/>
      <c r="GE170" s="192"/>
    </row>
    <row r="171" spans="2:187" ht="18.75" customHeight="1" x14ac:dyDescent="0.15">
      <c r="B171" s="595"/>
      <c r="C171" s="194"/>
      <c r="D171" s="195"/>
      <c r="E171" s="196"/>
      <c r="F171" s="596"/>
      <c r="G171" s="597"/>
      <c r="H171" s="302"/>
      <c r="I171" s="598"/>
      <c r="J171" s="599"/>
      <c r="K171" s="600"/>
      <c r="L171" s="601"/>
      <c r="M171" s="600"/>
      <c r="N171" s="602"/>
      <c r="O171" s="598"/>
      <c r="P171" s="602"/>
      <c r="Q171" s="603"/>
      <c r="R171" s="604"/>
      <c r="S171" s="604"/>
      <c r="T171" s="605"/>
      <c r="U171" s="701"/>
      <c r="V171" s="606"/>
      <c r="W171" s="607"/>
      <c r="X171" s="607"/>
      <c r="Y171" s="608"/>
      <c r="Z171" s="315"/>
      <c r="AA171" s="228"/>
      <c r="AB171" s="609"/>
      <c r="AC171" s="610"/>
      <c r="AD171" s="602"/>
      <c r="AE171" s="611"/>
      <c r="AF171" s="599"/>
      <c r="AG171" s="599"/>
      <c r="AH171" s="602"/>
      <c r="AI171" s="611"/>
      <c r="AJ171" s="602"/>
      <c r="AK171" s="612"/>
      <c r="AL171" s="607"/>
      <c r="AM171" s="607"/>
      <c r="AN171" s="613"/>
      <c r="AO171" s="614"/>
      <c r="AP171" s="615"/>
      <c r="AQ171" s="608"/>
      <c r="AR171" s="616"/>
      <c r="AS171" s="608"/>
      <c r="AT171" s="616"/>
      <c r="AU171" s="617"/>
      <c r="AV171" s="614"/>
      <c r="AW171" s="618"/>
      <c r="AX171" s="619"/>
      <c r="AY171" s="612"/>
      <c r="AZ171" s="607"/>
      <c r="BA171" s="607"/>
      <c r="BB171" s="613"/>
      <c r="BC171" s="620"/>
      <c r="BD171" s="615"/>
      <c r="BE171" s="608"/>
      <c r="BF171" s="616"/>
      <c r="BG171" s="608"/>
      <c r="BH171" s="616"/>
      <c r="BI171" s="617"/>
      <c r="BJ171" s="620"/>
      <c r="BK171" s="618"/>
      <c r="BL171" s="619"/>
      <c r="BM171" s="598"/>
      <c r="BN171" s="621"/>
      <c r="BO171" s="602"/>
      <c r="BP171" s="598"/>
      <c r="BQ171" s="621"/>
      <c r="BR171" s="602"/>
      <c r="BS171" s="598"/>
      <c r="BT171" s="621"/>
      <c r="BU171" s="602"/>
      <c r="BV171" s="598"/>
      <c r="BW171" s="621"/>
      <c r="BX171" s="602"/>
      <c r="BY171" s="598"/>
      <c r="BZ171" s="621"/>
      <c r="CA171" s="602"/>
      <c r="CB171" s="622"/>
      <c r="CC171" s="601"/>
      <c r="CD171" s="623"/>
      <c r="CE171" s="624"/>
      <c r="CF171" s="625"/>
      <c r="CG171" s="626"/>
      <c r="CH171" s="626"/>
      <c r="CI171" s="626"/>
      <c r="CJ171" s="626"/>
      <c r="CK171" s="627"/>
      <c r="CL171" s="624"/>
      <c r="CM171" s="602"/>
      <c r="CN171" s="610"/>
      <c r="CO171" s="628"/>
      <c r="CP171" s="629"/>
      <c r="CQ171" s="630"/>
      <c r="CR171" s="629"/>
      <c r="CS171" s="630"/>
      <c r="CT171" s="629"/>
      <c r="CU171" s="630"/>
      <c r="CV171" s="629"/>
      <c r="CW171" s="337"/>
      <c r="CX171" s="338"/>
      <c r="CY171" s="299"/>
      <c r="CZ171" s="296"/>
      <c r="DA171" s="297"/>
      <c r="DB171" s="299"/>
      <c r="DC171" s="296"/>
      <c r="DD171" s="297"/>
      <c r="DE171" s="299"/>
      <c r="DF171" s="296"/>
      <c r="DG171" s="297"/>
      <c r="DH171" s="299"/>
      <c r="DI171" s="296"/>
      <c r="DJ171" s="297"/>
      <c r="DK171" s="299"/>
      <c r="DL171" s="296"/>
      <c r="DM171" s="297"/>
      <c r="DN171" s="299"/>
      <c r="DO171" s="296"/>
      <c r="DP171" s="297"/>
      <c r="DQ171" s="299"/>
      <c r="DR171" s="296"/>
      <c r="DS171" s="297"/>
      <c r="DT171" s="299"/>
      <c r="DU171" s="296"/>
      <c r="DV171" s="297"/>
      <c r="DW171" s="299"/>
      <c r="DX171" s="296"/>
      <c r="DY171" s="297"/>
      <c r="DZ171" s="299"/>
      <c r="EA171" s="296"/>
      <c r="EB171" s="297"/>
      <c r="EC171" s="299"/>
      <c r="ED171" s="296"/>
      <c r="EE171" s="297"/>
      <c r="EF171" s="299"/>
      <c r="EG171" s="296"/>
      <c r="EH171" s="297"/>
      <c r="EI171" s="299"/>
      <c r="EJ171" s="337"/>
      <c r="EK171" s="338"/>
      <c r="EL171" s="299"/>
      <c r="EM171" s="296"/>
      <c r="EN171" s="297"/>
      <c r="EO171" s="299"/>
      <c r="EP171" s="296"/>
      <c r="EQ171" s="297"/>
      <c r="ER171" s="299"/>
      <c r="ES171" s="296"/>
      <c r="ET171" s="297"/>
      <c r="EU171" s="299"/>
      <c r="EV171" s="296"/>
      <c r="EW171" s="297"/>
      <c r="EX171" s="339"/>
      <c r="EZ171" s="631"/>
      <c r="FA171" s="602"/>
      <c r="FB171" s="228"/>
      <c r="FC171" s="229"/>
      <c r="FD171" s="632"/>
      <c r="FE171" s="231"/>
      <c r="FF171" s="289"/>
      <c r="FG171" s="233"/>
      <c r="FH171" s="289"/>
      <c r="FI171" s="290"/>
      <c r="FJ171" s="291"/>
      <c r="FK171" s="633"/>
      <c r="FL171" s="634"/>
      <c r="FM171" s="635"/>
      <c r="FN171" s="636"/>
      <c r="FO171" s="231"/>
      <c r="FP171" s="289"/>
      <c r="FQ171" s="233"/>
      <c r="FR171" s="289"/>
      <c r="FS171" s="290"/>
      <c r="FT171" s="291"/>
      <c r="FU171" s="633"/>
      <c r="FV171" s="634"/>
      <c r="FW171" s="635"/>
      <c r="FX171" s="636"/>
      <c r="FZ171" s="239"/>
      <c r="GA171" s="240"/>
      <c r="GD171" s="192"/>
      <c r="GE171" s="192"/>
    </row>
    <row r="172" spans="2:187" ht="18.75" customHeight="1" x14ac:dyDescent="0.15">
      <c r="B172" s="595"/>
      <c r="C172" s="194"/>
      <c r="D172" s="195"/>
      <c r="E172" s="196"/>
      <c r="F172" s="596"/>
      <c r="G172" s="597"/>
      <c r="H172" s="302"/>
      <c r="I172" s="598"/>
      <c r="J172" s="599"/>
      <c r="K172" s="600"/>
      <c r="L172" s="601"/>
      <c r="M172" s="600"/>
      <c r="N172" s="602"/>
      <c r="O172" s="598"/>
      <c r="P172" s="602"/>
      <c r="Q172" s="603"/>
      <c r="R172" s="604"/>
      <c r="S172" s="604"/>
      <c r="T172" s="605"/>
      <c r="U172" s="701"/>
      <c r="V172" s="606"/>
      <c r="W172" s="607"/>
      <c r="X172" s="607"/>
      <c r="Y172" s="608"/>
      <c r="Z172" s="315"/>
      <c r="AA172" s="228"/>
      <c r="AB172" s="609"/>
      <c r="AC172" s="610"/>
      <c r="AD172" s="602"/>
      <c r="AE172" s="611"/>
      <c r="AF172" s="599"/>
      <c r="AG172" s="599"/>
      <c r="AH172" s="602"/>
      <c r="AI172" s="611"/>
      <c r="AJ172" s="602"/>
      <c r="AK172" s="612"/>
      <c r="AL172" s="607"/>
      <c r="AM172" s="607"/>
      <c r="AN172" s="613"/>
      <c r="AO172" s="614"/>
      <c r="AP172" s="615"/>
      <c r="AQ172" s="608"/>
      <c r="AR172" s="616"/>
      <c r="AS172" s="608"/>
      <c r="AT172" s="616"/>
      <c r="AU172" s="617"/>
      <c r="AV172" s="614"/>
      <c r="AW172" s="618"/>
      <c r="AX172" s="619"/>
      <c r="AY172" s="612"/>
      <c r="AZ172" s="607"/>
      <c r="BA172" s="607"/>
      <c r="BB172" s="613"/>
      <c r="BC172" s="620"/>
      <c r="BD172" s="615"/>
      <c r="BE172" s="608"/>
      <c r="BF172" s="616"/>
      <c r="BG172" s="608"/>
      <c r="BH172" s="616"/>
      <c r="BI172" s="617"/>
      <c r="BJ172" s="620"/>
      <c r="BK172" s="618"/>
      <c r="BL172" s="619"/>
      <c r="BM172" s="598"/>
      <c r="BN172" s="621"/>
      <c r="BO172" s="602"/>
      <c r="BP172" s="598"/>
      <c r="BQ172" s="621"/>
      <c r="BR172" s="602"/>
      <c r="BS172" s="598"/>
      <c r="BT172" s="621"/>
      <c r="BU172" s="602"/>
      <c r="BV172" s="598"/>
      <c r="BW172" s="621"/>
      <c r="BX172" s="602"/>
      <c r="BY172" s="598"/>
      <c r="BZ172" s="621"/>
      <c r="CA172" s="602"/>
      <c r="CB172" s="622"/>
      <c r="CC172" s="601"/>
      <c r="CD172" s="623"/>
      <c r="CE172" s="624"/>
      <c r="CF172" s="625"/>
      <c r="CG172" s="626"/>
      <c r="CH172" s="626"/>
      <c r="CI172" s="626"/>
      <c r="CJ172" s="626"/>
      <c r="CK172" s="627"/>
      <c r="CL172" s="624"/>
      <c r="CM172" s="602"/>
      <c r="CN172" s="610"/>
      <c r="CO172" s="628"/>
      <c r="CP172" s="629"/>
      <c r="CQ172" s="630"/>
      <c r="CR172" s="629"/>
      <c r="CS172" s="630"/>
      <c r="CT172" s="629"/>
      <c r="CU172" s="630"/>
      <c r="CV172" s="629"/>
      <c r="CW172" s="337"/>
      <c r="CX172" s="338"/>
      <c r="CY172" s="299"/>
      <c r="CZ172" s="296"/>
      <c r="DA172" s="297"/>
      <c r="DB172" s="299"/>
      <c r="DC172" s="296"/>
      <c r="DD172" s="297"/>
      <c r="DE172" s="299"/>
      <c r="DF172" s="296"/>
      <c r="DG172" s="297"/>
      <c r="DH172" s="299"/>
      <c r="DI172" s="296"/>
      <c r="DJ172" s="297"/>
      <c r="DK172" s="299"/>
      <c r="DL172" s="296"/>
      <c r="DM172" s="297"/>
      <c r="DN172" s="299"/>
      <c r="DO172" s="296"/>
      <c r="DP172" s="297"/>
      <c r="DQ172" s="299"/>
      <c r="DR172" s="296"/>
      <c r="DS172" s="297"/>
      <c r="DT172" s="299"/>
      <c r="DU172" s="296"/>
      <c r="DV172" s="297"/>
      <c r="DW172" s="299"/>
      <c r="DX172" s="296"/>
      <c r="DY172" s="297"/>
      <c r="DZ172" s="299"/>
      <c r="EA172" s="296"/>
      <c r="EB172" s="297"/>
      <c r="EC172" s="299"/>
      <c r="ED172" s="296"/>
      <c r="EE172" s="297"/>
      <c r="EF172" s="299"/>
      <c r="EG172" s="296"/>
      <c r="EH172" s="297"/>
      <c r="EI172" s="299"/>
      <c r="EJ172" s="337"/>
      <c r="EK172" s="338"/>
      <c r="EL172" s="299"/>
      <c r="EM172" s="296"/>
      <c r="EN172" s="297"/>
      <c r="EO172" s="299"/>
      <c r="EP172" s="296"/>
      <c r="EQ172" s="297"/>
      <c r="ER172" s="299"/>
      <c r="ES172" s="296"/>
      <c r="ET172" s="297"/>
      <c r="EU172" s="299"/>
      <c r="EV172" s="296"/>
      <c r="EW172" s="297"/>
      <c r="EX172" s="339"/>
      <c r="EZ172" s="631"/>
      <c r="FA172" s="602"/>
      <c r="FB172" s="228"/>
      <c r="FC172" s="229"/>
      <c r="FD172" s="632"/>
      <c r="FE172" s="231"/>
      <c r="FF172" s="289"/>
      <c r="FG172" s="233"/>
      <c r="FH172" s="289"/>
      <c r="FI172" s="290"/>
      <c r="FJ172" s="291"/>
      <c r="FK172" s="633"/>
      <c r="FL172" s="634"/>
      <c r="FM172" s="635"/>
      <c r="FN172" s="636"/>
      <c r="FO172" s="231"/>
      <c r="FP172" s="289"/>
      <c r="FQ172" s="233"/>
      <c r="FR172" s="289"/>
      <c r="FS172" s="290"/>
      <c r="FT172" s="291"/>
      <c r="FU172" s="633"/>
      <c r="FV172" s="634"/>
      <c r="FW172" s="635"/>
      <c r="FX172" s="636"/>
      <c r="FZ172" s="239"/>
      <c r="GA172" s="240"/>
      <c r="GD172" s="192"/>
      <c r="GE172" s="192"/>
    </row>
    <row r="173" spans="2:187" ht="18.75" customHeight="1" x14ac:dyDescent="0.15">
      <c r="B173" s="595"/>
      <c r="C173" s="194"/>
      <c r="D173" s="195"/>
      <c r="E173" s="196"/>
      <c r="F173" s="596"/>
      <c r="G173" s="597"/>
      <c r="H173" s="302"/>
      <c r="I173" s="598"/>
      <c r="J173" s="599"/>
      <c r="K173" s="600"/>
      <c r="L173" s="601"/>
      <c r="M173" s="600"/>
      <c r="N173" s="602"/>
      <c r="O173" s="598"/>
      <c r="P173" s="602"/>
      <c r="Q173" s="603"/>
      <c r="R173" s="604"/>
      <c r="S173" s="604"/>
      <c r="T173" s="605"/>
      <c r="U173" s="701"/>
      <c r="V173" s="606"/>
      <c r="W173" s="607"/>
      <c r="X173" s="607"/>
      <c r="Y173" s="608"/>
      <c r="Z173" s="315"/>
      <c r="AA173" s="228"/>
      <c r="AB173" s="609"/>
      <c r="AC173" s="610"/>
      <c r="AD173" s="602"/>
      <c r="AE173" s="611"/>
      <c r="AF173" s="599"/>
      <c r="AG173" s="599"/>
      <c r="AH173" s="602"/>
      <c r="AI173" s="611"/>
      <c r="AJ173" s="602"/>
      <c r="AK173" s="612"/>
      <c r="AL173" s="607"/>
      <c r="AM173" s="607"/>
      <c r="AN173" s="613"/>
      <c r="AO173" s="614"/>
      <c r="AP173" s="615"/>
      <c r="AQ173" s="608"/>
      <c r="AR173" s="616"/>
      <c r="AS173" s="608"/>
      <c r="AT173" s="616"/>
      <c r="AU173" s="617"/>
      <c r="AV173" s="614"/>
      <c r="AW173" s="618"/>
      <c r="AX173" s="619"/>
      <c r="AY173" s="612"/>
      <c r="AZ173" s="607"/>
      <c r="BA173" s="607"/>
      <c r="BB173" s="613"/>
      <c r="BC173" s="620"/>
      <c r="BD173" s="615"/>
      <c r="BE173" s="608"/>
      <c r="BF173" s="616"/>
      <c r="BG173" s="608"/>
      <c r="BH173" s="616"/>
      <c r="BI173" s="617"/>
      <c r="BJ173" s="620"/>
      <c r="BK173" s="618"/>
      <c r="BL173" s="619"/>
      <c r="BM173" s="598"/>
      <c r="BN173" s="621"/>
      <c r="BO173" s="602"/>
      <c r="BP173" s="598"/>
      <c r="BQ173" s="621"/>
      <c r="BR173" s="602"/>
      <c r="BS173" s="598"/>
      <c r="BT173" s="621"/>
      <c r="BU173" s="602"/>
      <c r="BV173" s="598"/>
      <c r="BW173" s="621"/>
      <c r="BX173" s="602"/>
      <c r="BY173" s="598"/>
      <c r="BZ173" s="621"/>
      <c r="CA173" s="602"/>
      <c r="CB173" s="622"/>
      <c r="CC173" s="601"/>
      <c r="CD173" s="623"/>
      <c r="CE173" s="624"/>
      <c r="CF173" s="625"/>
      <c r="CG173" s="626"/>
      <c r="CH173" s="626"/>
      <c r="CI173" s="626"/>
      <c r="CJ173" s="626"/>
      <c r="CK173" s="627"/>
      <c r="CL173" s="624"/>
      <c r="CM173" s="602"/>
      <c r="CN173" s="610"/>
      <c r="CO173" s="628"/>
      <c r="CP173" s="629"/>
      <c r="CQ173" s="630"/>
      <c r="CR173" s="629"/>
      <c r="CS173" s="630"/>
      <c r="CT173" s="629"/>
      <c r="CU173" s="630"/>
      <c r="CV173" s="629"/>
      <c r="CW173" s="337"/>
      <c r="CX173" s="338"/>
      <c r="CY173" s="299"/>
      <c r="CZ173" s="296"/>
      <c r="DA173" s="297"/>
      <c r="DB173" s="299"/>
      <c r="DC173" s="296"/>
      <c r="DD173" s="297"/>
      <c r="DE173" s="299"/>
      <c r="DF173" s="296"/>
      <c r="DG173" s="297"/>
      <c r="DH173" s="299"/>
      <c r="DI173" s="296"/>
      <c r="DJ173" s="297"/>
      <c r="DK173" s="299"/>
      <c r="DL173" s="296"/>
      <c r="DM173" s="297"/>
      <c r="DN173" s="299"/>
      <c r="DO173" s="296"/>
      <c r="DP173" s="297"/>
      <c r="DQ173" s="299"/>
      <c r="DR173" s="296"/>
      <c r="DS173" s="297"/>
      <c r="DT173" s="299"/>
      <c r="DU173" s="296"/>
      <c r="DV173" s="297"/>
      <c r="DW173" s="299"/>
      <c r="DX173" s="296"/>
      <c r="DY173" s="297"/>
      <c r="DZ173" s="299"/>
      <c r="EA173" s="296"/>
      <c r="EB173" s="297"/>
      <c r="EC173" s="299"/>
      <c r="ED173" s="296"/>
      <c r="EE173" s="297"/>
      <c r="EF173" s="299"/>
      <c r="EG173" s="296"/>
      <c r="EH173" s="297"/>
      <c r="EI173" s="299"/>
      <c r="EJ173" s="337"/>
      <c r="EK173" s="338"/>
      <c r="EL173" s="299"/>
      <c r="EM173" s="296"/>
      <c r="EN173" s="297"/>
      <c r="EO173" s="299"/>
      <c r="EP173" s="296"/>
      <c r="EQ173" s="297"/>
      <c r="ER173" s="299"/>
      <c r="ES173" s="296"/>
      <c r="ET173" s="297"/>
      <c r="EU173" s="299"/>
      <c r="EV173" s="296"/>
      <c r="EW173" s="297"/>
      <c r="EX173" s="339"/>
      <c r="EZ173" s="631"/>
      <c r="FA173" s="602"/>
      <c r="FB173" s="228"/>
      <c r="FC173" s="229"/>
      <c r="FD173" s="632"/>
      <c r="FE173" s="231"/>
      <c r="FF173" s="289"/>
      <c r="FG173" s="233"/>
      <c r="FH173" s="289"/>
      <c r="FI173" s="290"/>
      <c r="FJ173" s="291"/>
      <c r="FK173" s="633"/>
      <c r="FL173" s="634"/>
      <c r="FM173" s="635"/>
      <c r="FN173" s="636"/>
      <c r="FO173" s="231"/>
      <c r="FP173" s="289"/>
      <c r="FQ173" s="233"/>
      <c r="FR173" s="289"/>
      <c r="FS173" s="290"/>
      <c r="FT173" s="291"/>
      <c r="FU173" s="633"/>
      <c r="FV173" s="634"/>
      <c r="FW173" s="635"/>
      <c r="FX173" s="636"/>
      <c r="FZ173" s="239"/>
      <c r="GA173" s="240"/>
      <c r="GD173" s="192"/>
      <c r="GE173" s="192"/>
    </row>
    <row r="174" spans="2:187" ht="18.75" customHeight="1" x14ac:dyDescent="0.15">
      <c r="B174" s="595"/>
      <c r="C174" s="194"/>
      <c r="D174" s="195"/>
      <c r="E174" s="196"/>
      <c r="F174" s="596"/>
      <c r="G174" s="597"/>
      <c r="H174" s="302"/>
      <c r="I174" s="598"/>
      <c r="J174" s="599"/>
      <c r="K174" s="600"/>
      <c r="L174" s="601"/>
      <c r="M174" s="600"/>
      <c r="N174" s="602"/>
      <c r="O174" s="598"/>
      <c r="P174" s="602"/>
      <c r="Q174" s="603"/>
      <c r="R174" s="604"/>
      <c r="S174" s="604"/>
      <c r="T174" s="605"/>
      <c r="U174" s="701"/>
      <c r="V174" s="606"/>
      <c r="W174" s="607"/>
      <c r="X174" s="607"/>
      <c r="Y174" s="608"/>
      <c r="Z174" s="315"/>
      <c r="AA174" s="228"/>
      <c r="AB174" s="609"/>
      <c r="AC174" s="610"/>
      <c r="AD174" s="602"/>
      <c r="AE174" s="611"/>
      <c r="AF174" s="599"/>
      <c r="AG174" s="599"/>
      <c r="AH174" s="602"/>
      <c r="AI174" s="611"/>
      <c r="AJ174" s="602"/>
      <c r="AK174" s="612"/>
      <c r="AL174" s="607"/>
      <c r="AM174" s="607"/>
      <c r="AN174" s="613"/>
      <c r="AO174" s="614"/>
      <c r="AP174" s="615"/>
      <c r="AQ174" s="608"/>
      <c r="AR174" s="616"/>
      <c r="AS174" s="608"/>
      <c r="AT174" s="616"/>
      <c r="AU174" s="617"/>
      <c r="AV174" s="614"/>
      <c r="AW174" s="618"/>
      <c r="AX174" s="619"/>
      <c r="AY174" s="612"/>
      <c r="AZ174" s="607"/>
      <c r="BA174" s="607"/>
      <c r="BB174" s="613"/>
      <c r="BC174" s="620"/>
      <c r="BD174" s="615"/>
      <c r="BE174" s="608"/>
      <c r="BF174" s="616"/>
      <c r="BG174" s="608"/>
      <c r="BH174" s="616"/>
      <c r="BI174" s="617"/>
      <c r="BJ174" s="620"/>
      <c r="BK174" s="618"/>
      <c r="BL174" s="619"/>
      <c r="BM174" s="598"/>
      <c r="BN174" s="621"/>
      <c r="BO174" s="602"/>
      <c r="BP174" s="598"/>
      <c r="BQ174" s="621"/>
      <c r="BR174" s="602"/>
      <c r="BS174" s="598"/>
      <c r="BT174" s="621"/>
      <c r="BU174" s="602"/>
      <c r="BV174" s="598"/>
      <c r="BW174" s="621"/>
      <c r="BX174" s="602"/>
      <c r="BY174" s="598"/>
      <c r="BZ174" s="621"/>
      <c r="CA174" s="602"/>
      <c r="CB174" s="622"/>
      <c r="CC174" s="601"/>
      <c r="CD174" s="623"/>
      <c r="CE174" s="624"/>
      <c r="CF174" s="625"/>
      <c r="CG174" s="626"/>
      <c r="CH174" s="626"/>
      <c r="CI174" s="626"/>
      <c r="CJ174" s="626"/>
      <c r="CK174" s="627"/>
      <c r="CL174" s="624"/>
      <c r="CM174" s="602"/>
      <c r="CN174" s="610"/>
      <c r="CO174" s="628"/>
      <c r="CP174" s="629"/>
      <c r="CQ174" s="630"/>
      <c r="CR174" s="629"/>
      <c r="CS174" s="630"/>
      <c r="CT174" s="629"/>
      <c r="CU174" s="630"/>
      <c r="CV174" s="629"/>
      <c r="CW174" s="337"/>
      <c r="CX174" s="338"/>
      <c r="CY174" s="299"/>
      <c r="CZ174" s="296"/>
      <c r="DA174" s="297"/>
      <c r="DB174" s="299"/>
      <c r="DC174" s="296"/>
      <c r="DD174" s="297"/>
      <c r="DE174" s="299"/>
      <c r="DF174" s="296"/>
      <c r="DG174" s="297"/>
      <c r="DH174" s="299"/>
      <c r="DI174" s="296"/>
      <c r="DJ174" s="297"/>
      <c r="DK174" s="299"/>
      <c r="DL174" s="296"/>
      <c r="DM174" s="297"/>
      <c r="DN174" s="299"/>
      <c r="DO174" s="296"/>
      <c r="DP174" s="297"/>
      <c r="DQ174" s="299"/>
      <c r="DR174" s="296"/>
      <c r="DS174" s="297"/>
      <c r="DT174" s="299"/>
      <c r="DU174" s="296"/>
      <c r="DV174" s="297"/>
      <c r="DW174" s="299"/>
      <c r="DX174" s="296"/>
      <c r="DY174" s="297"/>
      <c r="DZ174" s="299"/>
      <c r="EA174" s="296"/>
      <c r="EB174" s="297"/>
      <c r="EC174" s="299"/>
      <c r="ED174" s="296"/>
      <c r="EE174" s="297"/>
      <c r="EF174" s="299"/>
      <c r="EG174" s="296"/>
      <c r="EH174" s="297"/>
      <c r="EI174" s="299"/>
      <c r="EJ174" s="337"/>
      <c r="EK174" s="338"/>
      <c r="EL174" s="299"/>
      <c r="EM174" s="296"/>
      <c r="EN174" s="297"/>
      <c r="EO174" s="299"/>
      <c r="EP174" s="296"/>
      <c r="EQ174" s="297"/>
      <c r="ER174" s="299"/>
      <c r="ES174" s="296"/>
      <c r="ET174" s="297"/>
      <c r="EU174" s="299"/>
      <c r="EV174" s="296"/>
      <c r="EW174" s="297"/>
      <c r="EX174" s="339"/>
      <c r="EZ174" s="631"/>
      <c r="FA174" s="602"/>
      <c r="FB174" s="228"/>
      <c r="FC174" s="229"/>
      <c r="FD174" s="632"/>
      <c r="FE174" s="231"/>
      <c r="FF174" s="289"/>
      <c r="FG174" s="233"/>
      <c r="FH174" s="289"/>
      <c r="FI174" s="290"/>
      <c r="FJ174" s="291"/>
      <c r="FK174" s="633"/>
      <c r="FL174" s="634"/>
      <c r="FM174" s="635"/>
      <c r="FN174" s="636"/>
      <c r="FO174" s="231"/>
      <c r="FP174" s="289"/>
      <c r="FQ174" s="233"/>
      <c r="FR174" s="289"/>
      <c r="FS174" s="290"/>
      <c r="FT174" s="291"/>
      <c r="FU174" s="633"/>
      <c r="FV174" s="634"/>
      <c r="FW174" s="635"/>
      <c r="FX174" s="636"/>
      <c r="FZ174" s="239"/>
      <c r="GA174" s="240"/>
      <c r="GD174" s="192"/>
      <c r="GE174" s="192"/>
    </row>
    <row r="175" spans="2:187" ht="18.75" customHeight="1" x14ac:dyDescent="0.15">
      <c r="B175" s="595"/>
      <c r="C175" s="194"/>
      <c r="D175" s="195"/>
      <c r="E175" s="196"/>
      <c r="F175" s="596"/>
      <c r="G175" s="597"/>
      <c r="H175" s="302"/>
      <c r="I175" s="598"/>
      <c r="J175" s="599"/>
      <c r="K175" s="600"/>
      <c r="L175" s="601"/>
      <c r="M175" s="600"/>
      <c r="N175" s="602"/>
      <c r="O175" s="598"/>
      <c r="P175" s="602"/>
      <c r="Q175" s="603"/>
      <c r="R175" s="604"/>
      <c r="S175" s="604"/>
      <c r="T175" s="605"/>
      <c r="U175" s="701"/>
      <c r="V175" s="606"/>
      <c r="W175" s="607"/>
      <c r="X175" s="607"/>
      <c r="Y175" s="608"/>
      <c r="Z175" s="315"/>
      <c r="AA175" s="228"/>
      <c r="AB175" s="609"/>
      <c r="AC175" s="610"/>
      <c r="AD175" s="602"/>
      <c r="AE175" s="611"/>
      <c r="AF175" s="599"/>
      <c r="AG175" s="599"/>
      <c r="AH175" s="602"/>
      <c r="AI175" s="611"/>
      <c r="AJ175" s="602"/>
      <c r="AK175" s="612"/>
      <c r="AL175" s="607"/>
      <c r="AM175" s="607"/>
      <c r="AN175" s="613"/>
      <c r="AO175" s="614"/>
      <c r="AP175" s="615"/>
      <c r="AQ175" s="608"/>
      <c r="AR175" s="616"/>
      <c r="AS175" s="608"/>
      <c r="AT175" s="616"/>
      <c r="AU175" s="617"/>
      <c r="AV175" s="614"/>
      <c r="AW175" s="618"/>
      <c r="AX175" s="619"/>
      <c r="AY175" s="612"/>
      <c r="AZ175" s="607"/>
      <c r="BA175" s="607"/>
      <c r="BB175" s="613"/>
      <c r="BC175" s="620"/>
      <c r="BD175" s="615"/>
      <c r="BE175" s="608"/>
      <c r="BF175" s="616"/>
      <c r="BG175" s="608"/>
      <c r="BH175" s="616"/>
      <c r="BI175" s="617"/>
      <c r="BJ175" s="620"/>
      <c r="BK175" s="618"/>
      <c r="BL175" s="619"/>
      <c r="BM175" s="598"/>
      <c r="BN175" s="621"/>
      <c r="BO175" s="602"/>
      <c r="BP175" s="598"/>
      <c r="BQ175" s="621"/>
      <c r="BR175" s="602"/>
      <c r="BS175" s="598"/>
      <c r="BT175" s="621"/>
      <c r="BU175" s="602"/>
      <c r="BV175" s="598"/>
      <c r="BW175" s="621"/>
      <c r="BX175" s="602"/>
      <c r="BY175" s="598"/>
      <c r="BZ175" s="621"/>
      <c r="CA175" s="602"/>
      <c r="CB175" s="622"/>
      <c r="CC175" s="601"/>
      <c r="CD175" s="623"/>
      <c r="CE175" s="624"/>
      <c r="CF175" s="625"/>
      <c r="CG175" s="626"/>
      <c r="CH175" s="626"/>
      <c r="CI175" s="626"/>
      <c r="CJ175" s="626"/>
      <c r="CK175" s="627"/>
      <c r="CL175" s="624"/>
      <c r="CM175" s="602"/>
      <c r="CN175" s="610"/>
      <c r="CO175" s="628"/>
      <c r="CP175" s="629"/>
      <c r="CQ175" s="630"/>
      <c r="CR175" s="629"/>
      <c r="CS175" s="630"/>
      <c r="CT175" s="629"/>
      <c r="CU175" s="630"/>
      <c r="CV175" s="629"/>
      <c r="CW175" s="337"/>
      <c r="CX175" s="338"/>
      <c r="CY175" s="299"/>
      <c r="CZ175" s="296"/>
      <c r="DA175" s="297"/>
      <c r="DB175" s="299"/>
      <c r="DC175" s="296"/>
      <c r="DD175" s="297"/>
      <c r="DE175" s="299"/>
      <c r="DF175" s="296"/>
      <c r="DG175" s="297"/>
      <c r="DH175" s="299"/>
      <c r="DI175" s="296"/>
      <c r="DJ175" s="297"/>
      <c r="DK175" s="299"/>
      <c r="DL175" s="296"/>
      <c r="DM175" s="297"/>
      <c r="DN175" s="299"/>
      <c r="DO175" s="296"/>
      <c r="DP175" s="297"/>
      <c r="DQ175" s="299"/>
      <c r="DR175" s="296"/>
      <c r="DS175" s="297"/>
      <c r="DT175" s="299"/>
      <c r="DU175" s="296"/>
      <c r="DV175" s="297"/>
      <c r="DW175" s="299"/>
      <c r="DX175" s="296"/>
      <c r="DY175" s="297"/>
      <c r="DZ175" s="299"/>
      <c r="EA175" s="296"/>
      <c r="EB175" s="297"/>
      <c r="EC175" s="299"/>
      <c r="ED175" s="296"/>
      <c r="EE175" s="297"/>
      <c r="EF175" s="299"/>
      <c r="EG175" s="296"/>
      <c r="EH175" s="297"/>
      <c r="EI175" s="299"/>
      <c r="EJ175" s="337"/>
      <c r="EK175" s="338"/>
      <c r="EL175" s="299"/>
      <c r="EM175" s="296"/>
      <c r="EN175" s="297"/>
      <c r="EO175" s="299"/>
      <c r="EP175" s="296"/>
      <c r="EQ175" s="297"/>
      <c r="ER175" s="299"/>
      <c r="ES175" s="296"/>
      <c r="ET175" s="297"/>
      <c r="EU175" s="299"/>
      <c r="EV175" s="296"/>
      <c r="EW175" s="297"/>
      <c r="EX175" s="339"/>
      <c r="EZ175" s="631"/>
      <c r="FA175" s="602"/>
      <c r="FB175" s="228"/>
      <c r="FC175" s="229"/>
      <c r="FD175" s="632"/>
      <c r="FE175" s="231"/>
      <c r="FF175" s="289"/>
      <c r="FG175" s="233"/>
      <c r="FH175" s="289"/>
      <c r="FI175" s="290"/>
      <c r="FJ175" s="291"/>
      <c r="FK175" s="633"/>
      <c r="FL175" s="634"/>
      <c r="FM175" s="635"/>
      <c r="FN175" s="636"/>
      <c r="FO175" s="231"/>
      <c r="FP175" s="289"/>
      <c r="FQ175" s="233"/>
      <c r="FR175" s="289"/>
      <c r="FS175" s="290"/>
      <c r="FT175" s="291"/>
      <c r="FU175" s="633"/>
      <c r="FV175" s="634"/>
      <c r="FW175" s="635"/>
      <c r="FX175" s="636"/>
      <c r="FZ175" s="239"/>
      <c r="GA175" s="240"/>
      <c r="GD175" s="192"/>
      <c r="GE175" s="192"/>
    </row>
    <row r="176" spans="2:187" ht="18.75" customHeight="1" x14ac:dyDescent="0.15">
      <c r="B176" s="595"/>
      <c r="C176" s="194"/>
      <c r="D176" s="195"/>
      <c r="E176" s="196"/>
      <c r="F176" s="596"/>
      <c r="G176" s="597"/>
      <c r="H176" s="302"/>
      <c r="I176" s="598"/>
      <c r="J176" s="599"/>
      <c r="K176" s="600"/>
      <c r="L176" s="601"/>
      <c r="M176" s="600"/>
      <c r="N176" s="602"/>
      <c r="O176" s="598"/>
      <c r="P176" s="602"/>
      <c r="Q176" s="603"/>
      <c r="R176" s="604"/>
      <c r="S176" s="604"/>
      <c r="T176" s="605"/>
      <c r="U176" s="701"/>
      <c r="V176" s="606"/>
      <c r="W176" s="607"/>
      <c r="X176" s="607"/>
      <c r="Y176" s="608"/>
      <c r="Z176" s="315"/>
      <c r="AA176" s="228"/>
      <c r="AB176" s="609"/>
      <c r="AC176" s="610"/>
      <c r="AD176" s="602"/>
      <c r="AE176" s="611"/>
      <c r="AF176" s="599"/>
      <c r="AG176" s="599"/>
      <c r="AH176" s="602"/>
      <c r="AI176" s="611"/>
      <c r="AJ176" s="602"/>
      <c r="AK176" s="612"/>
      <c r="AL176" s="607"/>
      <c r="AM176" s="607"/>
      <c r="AN176" s="613"/>
      <c r="AO176" s="614"/>
      <c r="AP176" s="615"/>
      <c r="AQ176" s="608"/>
      <c r="AR176" s="616"/>
      <c r="AS176" s="608"/>
      <c r="AT176" s="616"/>
      <c r="AU176" s="617"/>
      <c r="AV176" s="614"/>
      <c r="AW176" s="618"/>
      <c r="AX176" s="619"/>
      <c r="AY176" s="612"/>
      <c r="AZ176" s="607"/>
      <c r="BA176" s="607"/>
      <c r="BB176" s="613"/>
      <c r="BC176" s="620"/>
      <c r="BD176" s="615"/>
      <c r="BE176" s="608"/>
      <c r="BF176" s="616"/>
      <c r="BG176" s="608"/>
      <c r="BH176" s="616"/>
      <c r="BI176" s="617"/>
      <c r="BJ176" s="620"/>
      <c r="BK176" s="618"/>
      <c r="BL176" s="619"/>
      <c r="BM176" s="598"/>
      <c r="BN176" s="621"/>
      <c r="BO176" s="602"/>
      <c r="BP176" s="598"/>
      <c r="BQ176" s="621"/>
      <c r="BR176" s="602"/>
      <c r="BS176" s="598"/>
      <c r="BT176" s="621"/>
      <c r="BU176" s="602"/>
      <c r="BV176" s="598"/>
      <c r="BW176" s="621"/>
      <c r="BX176" s="602"/>
      <c r="BY176" s="598"/>
      <c r="BZ176" s="621"/>
      <c r="CA176" s="602"/>
      <c r="CB176" s="622"/>
      <c r="CC176" s="601"/>
      <c r="CD176" s="623"/>
      <c r="CE176" s="624"/>
      <c r="CF176" s="625"/>
      <c r="CG176" s="626"/>
      <c r="CH176" s="626"/>
      <c r="CI176" s="626"/>
      <c r="CJ176" s="626"/>
      <c r="CK176" s="627"/>
      <c r="CL176" s="624"/>
      <c r="CM176" s="602"/>
      <c r="CN176" s="610"/>
      <c r="CO176" s="628"/>
      <c r="CP176" s="629"/>
      <c r="CQ176" s="630"/>
      <c r="CR176" s="629"/>
      <c r="CS176" s="630"/>
      <c r="CT176" s="629"/>
      <c r="CU176" s="630"/>
      <c r="CV176" s="629"/>
      <c r="CW176" s="337"/>
      <c r="CX176" s="338"/>
      <c r="CY176" s="299"/>
      <c r="CZ176" s="296"/>
      <c r="DA176" s="297"/>
      <c r="DB176" s="299"/>
      <c r="DC176" s="296"/>
      <c r="DD176" s="297"/>
      <c r="DE176" s="299"/>
      <c r="DF176" s="296"/>
      <c r="DG176" s="297"/>
      <c r="DH176" s="299"/>
      <c r="DI176" s="296"/>
      <c r="DJ176" s="297"/>
      <c r="DK176" s="299"/>
      <c r="DL176" s="296"/>
      <c r="DM176" s="297"/>
      <c r="DN176" s="299"/>
      <c r="DO176" s="296"/>
      <c r="DP176" s="297"/>
      <c r="DQ176" s="299"/>
      <c r="DR176" s="296"/>
      <c r="DS176" s="297"/>
      <c r="DT176" s="299"/>
      <c r="DU176" s="296"/>
      <c r="DV176" s="297"/>
      <c r="DW176" s="299"/>
      <c r="DX176" s="296"/>
      <c r="DY176" s="297"/>
      <c r="DZ176" s="299"/>
      <c r="EA176" s="296"/>
      <c r="EB176" s="297"/>
      <c r="EC176" s="299"/>
      <c r="ED176" s="296"/>
      <c r="EE176" s="297"/>
      <c r="EF176" s="299"/>
      <c r="EG176" s="296"/>
      <c r="EH176" s="297"/>
      <c r="EI176" s="299"/>
      <c r="EJ176" s="337"/>
      <c r="EK176" s="338"/>
      <c r="EL176" s="299"/>
      <c r="EM176" s="296"/>
      <c r="EN176" s="297"/>
      <c r="EO176" s="299"/>
      <c r="EP176" s="296"/>
      <c r="EQ176" s="297"/>
      <c r="ER176" s="299"/>
      <c r="ES176" s="296"/>
      <c r="ET176" s="297"/>
      <c r="EU176" s="299"/>
      <c r="EV176" s="296"/>
      <c r="EW176" s="297"/>
      <c r="EX176" s="339"/>
      <c r="EZ176" s="631"/>
      <c r="FA176" s="602"/>
      <c r="FB176" s="228"/>
      <c r="FC176" s="229"/>
      <c r="FD176" s="632"/>
      <c r="FE176" s="231"/>
      <c r="FF176" s="289"/>
      <c r="FG176" s="233"/>
      <c r="FH176" s="289"/>
      <c r="FI176" s="290"/>
      <c r="FJ176" s="291"/>
      <c r="FK176" s="633"/>
      <c r="FL176" s="634"/>
      <c r="FM176" s="635"/>
      <c r="FN176" s="636"/>
      <c r="FO176" s="231"/>
      <c r="FP176" s="289"/>
      <c r="FQ176" s="233"/>
      <c r="FR176" s="289"/>
      <c r="FS176" s="290"/>
      <c r="FT176" s="291"/>
      <c r="FU176" s="633"/>
      <c r="FV176" s="634"/>
      <c r="FW176" s="635"/>
      <c r="FX176" s="636"/>
      <c r="FZ176" s="239"/>
      <c r="GA176" s="240"/>
      <c r="GD176" s="192"/>
      <c r="GE176" s="192"/>
    </row>
    <row r="177" spans="2:187" ht="18.75" customHeight="1" x14ac:dyDescent="0.15">
      <c r="B177" s="595"/>
      <c r="C177" s="194"/>
      <c r="D177" s="195"/>
      <c r="E177" s="196"/>
      <c r="F177" s="596"/>
      <c r="G177" s="597"/>
      <c r="H177" s="302"/>
      <c r="I177" s="598"/>
      <c r="J177" s="599"/>
      <c r="K177" s="600"/>
      <c r="L177" s="601"/>
      <c r="M177" s="600"/>
      <c r="N177" s="602"/>
      <c r="O177" s="598"/>
      <c r="P177" s="602"/>
      <c r="Q177" s="603"/>
      <c r="R177" s="604"/>
      <c r="S177" s="604"/>
      <c r="T177" s="605"/>
      <c r="U177" s="701"/>
      <c r="V177" s="606"/>
      <c r="W177" s="607"/>
      <c r="X177" s="607"/>
      <c r="Y177" s="608"/>
      <c r="Z177" s="315"/>
      <c r="AA177" s="228"/>
      <c r="AB177" s="609"/>
      <c r="AC177" s="610"/>
      <c r="AD177" s="602"/>
      <c r="AE177" s="611"/>
      <c r="AF177" s="599"/>
      <c r="AG177" s="599"/>
      <c r="AH177" s="602"/>
      <c r="AI177" s="611"/>
      <c r="AJ177" s="602"/>
      <c r="AK177" s="612"/>
      <c r="AL177" s="607"/>
      <c r="AM177" s="607"/>
      <c r="AN177" s="613"/>
      <c r="AO177" s="614"/>
      <c r="AP177" s="615"/>
      <c r="AQ177" s="608"/>
      <c r="AR177" s="616"/>
      <c r="AS177" s="608"/>
      <c r="AT177" s="616"/>
      <c r="AU177" s="617"/>
      <c r="AV177" s="614"/>
      <c r="AW177" s="618"/>
      <c r="AX177" s="619"/>
      <c r="AY177" s="612"/>
      <c r="AZ177" s="607"/>
      <c r="BA177" s="607"/>
      <c r="BB177" s="613"/>
      <c r="BC177" s="620"/>
      <c r="BD177" s="615"/>
      <c r="BE177" s="608"/>
      <c r="BF177" s="616"/>
      <c r="BG177" s="608"/>
      <c r="BH177" s="616"/>
      <c r="BI177" s="617"/>
      <c r="BJ177" s="620"/>
      <c r="BK177" s="618"/>
      <c r="BL177" s="619"/>
      <c r="BM177" s="598"/>
      <c r="BN177" s="621"/>
      <c r="BO177" s="602"/>
      <c r="BP177" s="598"/>
      <c r="BQ177" s="621"/>
      <c r="BR177" s="602"/>
      <c r="BS177" s="598"/>
      <c r="BT177" s="621"/>
      <c r="BU177" s="602"/>
      <c r="BV177" s="598"/>
      <c r="BW177" s="621"/>
      <c r="BX177" s="602"/>
      <c r="BY177" s="598"/>
      <c r="BZ177" s="621"/>
      <c r="CA177" s="602"/>
      <c r="CB177" s="622"/>
      <c r="CC177" s="601"/>
      <c r="CD177" s="623"/>
      <c r="CE177" s="624"/>
      <c r="CF177" s="625"/>
      <c r="CG177" s="626"/>
      <c r="CH177" s="626"/>
      <c r="CI177" s="626"/>
      <c r="CJ177" s="626"/>
      <c r="CK177" s="627"/>
      <c r="CL177" s="624"/>
      <c r="CM177" s="602"/>
      <c r="CN177" s="610"/>
      <c r="CO177" s="628"/>
      <c r="CP177" s="629"/>
      <c r="CQ177" s="630"/>
      <c r="CR177" s="629"/>
      <c r="CS177" s="630"/>
      <c r="CT177" s="629"/>
      <c r="CU177" s="630"/>
      <c r="CV177" s="629"/>
      <c r="CW177" s="337"/>
      <c r="CX177" s="338"/>
      <c r="CY177" s="299"/>
      <c r="CZ177" s="296"/>
      <c r="DA177" s="297"/>
      <c r="DB177" s="299"/>
      <c r="DC177" s="296"/>
      <c r="DD177" s="297"/>
      <c r="DE177" s="299"/>
      <c r="DF177" s="296"/>
      <c r="DG177" s="297"/>
      <c r="DH177" s="299"/>
      <c r="DI177" s="296"/>
      <c r="DJ177" s="297"/>
      <c r="DK177" s="299"/>
      <c r="DL177" s="296"/>
      <c r="DM177" s="297"/>
      <c r="DN177" s="299"/>
      <c r="DO177" s="296"/>
      <c r="DP177" s="297"/>
      <c r="DQ177" s="299"/>
      <c r="DR177" s="296"/>
      <c r="DS177" s="297"/>
      <c r="DT177" s="299"/>
      <c r="DU177" s="296"/>
      <c r="DV177" s="297"/>
      <c r="DW177" s="299"/>
      <c r="DX177" s="296"/>
      <c r="DY177" s="297"/>
      <c r="DZ177" s="299"/>
      <c r="EA177" s="296"/>
      <c r="EB177" s="297"/>
      <c r="EC177" s="299"/>
      <c r="ED177" s="296"/>
      <c r="EE177" s="297"/>
      <c r="EF177" s="299"/>
      <c r="EG177" s="296"/>
      <c r="EH177" s="297"/>
      <c r="EI177" s="299"/>
      <c r="EJ177" s="337"/>
      <c r="EK177" s="338"/>
      <c r="EL177" s="299"/>
      <c r="EM177" s="296"/>
      <c r="EN177" s="297"/>
      <c r="EO177" s="299"/>
      <c r="EP177" s="296"/>
      <c r="EQ177" s="297"/>
      <c r="ER177" s="299"/>
      <c r="ES177" s="296"/>
      <c r="ET177" s="297"/>
      <c r="EU177" s="299"/>
      <c r="EV177" s="296"/>
      <c r="EW177" s="297"/>
      <c r="EX177" s="339"/>
      <c r="EZ177" s="631"/>
      <c r="FA177" s="602"/>
      <c r="FB177" s="228"/>
      <c r="FC177" s="229"/>
      <c r="FD177" s="632"/>
      <c r="FE177" s="231"/>
      <c r="FF177" s="289"/>
      <c r="FG177" s="233"/>
      <c r="FH177" s="289"/>
      <c r="FI177" s="290"/>
      <c r="FJ177" s="291"/>
      <c r="FK177" s="633"/>
      <c r="FL177" s="634"/>
      <c r="FM177" s="635"/>
      <c r="FN177" s="636"/>
      <c r="FO177" s="231"/>
      <c r="FP177" s="289"/>
      <c r="FQ177" s="233"/>
      <c r="FR177" s="289"/>
      <c r="FS177" s="290"/>
      <c r="FT177" s="291"/>
      <c r="FU177" s="633"/>
      <c r="FV177" s="634"/>
      <c r="FW177" s="635"/>
      <c r="FX177" s="636"/>
      <c r="FZ177" s="239"/>
      <c r="GA177" s="240"/>
      <c r="GD177" s="192"/>
      <c r="GE177" s="192"/>
    </row>
    <row r="178" spans="2:187" ht="18.75" customHeight="1" x14ac:dyDescent="0.15">
      <c r="B178" s="595"/>
      <c r="C178" s="194"/>
      <c r="D178" s="195"/>
      <c r="E178" s="196"/>
      <c r="F178" s="596"/>
      <c r="G178" s="597"/>
      <c r="H178" s="302"/>
      <c r="I178" s="598"/>
      <c r="J178" s="599"/>
      <c r="K178" s="600"/>
      <c r="L178" s="601"/>
      <c r="M178" s="600"/>
      <c r="N178" s="602"/>
      <c r="O178" s="598"/>
      <c r="P178" s="602"/>
      <c r="Q178" s="603"/>
      <c r="R178" s="604"/>
      <c r="S178" s="604"/>
      <c r="T178" s="605"/>
      <c r="U178" s="701"/>
      <c r="V178" s="606"/>
      <c r="W178" s="607"/>
      <c r="X178" s="607"/>
      <c r="Y178" s="608"/>
      <c r="Z178" s="315"/>
      <c r="AA178" s="228"/>
      <c r="AB178" s="609"/>
      <c r="AC178" s="610"/>
      <c r="AD178" s="602"/>
      <c r="AE178" s="611"/>
      <c r="AF178" s="599"/>
      <c r="AG178" s="599"/>
      <c r="AH178" s="602"/>
      <c r="AI178" s="611"/>
      <c r="AJ178" s="602"/>
      <c r="AK178" s="612"/>
      <c r="AL178" s="607"/>
      <c r="AM178" s="607"/>
      <c r="AN178" s="613"/>
      <c r="AO178" s="614"/>
      <c r="AP178" s="615"/>
      <c r="AQ178" s="608"/>
      <c r="AR178" s="616"/>
      <c r="AS178" s="608"/>
      <c r="AT178" s="616"/>
      <c r="AU178" s="617"/>
      <c r="AV178" s="614"/>
      <c r="AW178" s="618"/>
      <c r="AX178" s="619"/>
      <c r="AY178" s="612"/>
      <c r="AZ178" s="607"/>
      <c r="BA178" s="607"/>
      <c r="BB178" s="613"/>
      <c r="BC178" s="620"/>
      <c r="BD178" s="615"/>
      <c r="BE178" s="608"/>
      <c r="BF178" s="616"/>
      <c r="BG178" s="608"/>
      <c r="BH178" s="616"/>
      <c r="BI178" s="617"/>
      <c r="BJ178" s="620"/>
      <c r="BK178" s="618"/>
      <c r="BL178" s="619"/>
      <c r="BM178" s="598"/>
      <c r="BN178" s="621"/>
      <c r="BO178" s="602"/>
      <c r="BP178" s="598"/>
      <c r="BQ178" s="621"/>
      <c r="BR178" s="602"/>
      <c r="BS178" s="598"/>
      <c r="BT178" s="621"/>
      <c r="BU178" s="602"/>
      <c r="BV178" s="598"/>
      <c r="BW178" s="621"/>
      <c r="BX178" s="602"/>
      <c r="BY178" s="598"/>
      <c r="BZ178" s="621"/>
      <c r="CA178" s="602"/>
      <c r="CB178" s="622"/>
      <c r="CC178" s="601"/>
      <c r="CD178" s="623"/>
      <c r="CE178" s="624"/>
      <c r="CF178" s="625"/>
      <c r="CG178" s="626"/>
      <c r="CH178" s="626"/>
      <c r="CI178" s="626"/>
      <c r="CJ178" s="626"/>
      <c r="CK178" s="627"/>
      <c r="CL178" s="624"/>
      <c r="CM178" s="602"/>
      <c r="CN178" s="610"/>
      <c r="CO178" s="628"/>
      <c r="CP178" s="629"/>
      <c r="CQ178" s="630"/>
      <c r="CR178" s="629"/>
      <c r="CS178" s="630"/>
      <c r="CT178" s="629"/>
      <c r="CU178" s="630"/>
      <c r="CV178" s="629"/>
      <c r="CW178" s="337"/>
      <c r="CX178" s="338"/>
      <c r="CY178" s="299"/>
      <c r="CZ178" s="296"/>
      <c r="DA178" s="297"/>
      <c r="DB178" s="299"/>
      <c r="DC178" s="296"/>
      <c r="DD178" s="297"/>
      <c r="DE178" s="299"/>
      <c r="DF178" s="296"/>
      <c r="DG178" s="297"/>
      <c r="DH178" s="299"/>
      <c r="DI178" s="296"/>
      <c r="DJ178" s="297"/>
      <c r="DK178" s="299"/>
      <c r="DL178" s="296"/>
      <c r="DM178" s="297"/>
      <c r="DN178" s="299"/>
      <c r="DO178" s="296"/>
      <c r="DP178" s="297"/>
      <c r="DQ178" s="299"/>
      <c r="DR178" s="296"/>
      <c r="DS178" s="297"/>
      <c r="DT178" s="299"/>
      <c r="DU178" s="296"/>
      <c r="DV178" s="297"/>
      <c r="DW178" s="299"/>
      <c r="DX178" s="296"/>
      <c r="DY178" s="297"/>
      <c r="DZ178" s="299"/>
      <c r="EA178" s="296"/>
      <c r="EB178" s="297"/>
      <c r="EC178" s="299"/>
      <c r="ED178" s="296"/>
      <c r="EE178" s="297"/>
      <c r="EF178" s="299"/>
      <c r="EG178" s="296"/>
      <c r="EH178" s="297"/>
      <c r="EI178" s="299"/>
      <c r="EJ178" s="337"/>
      <c r="EK178" s="338"/>
      <c r="EL178" s="299"/>
      <c r="EM178" s="296"/>
      <c r="EN178" s="297"/>
      <c r="EO178" s="299"/>
      <c r="EP178" s="296"/>
      <c r="EQ178" s="297"/>
      <c r="ER178" s="299"/>
      <c r="ES178" s="296"/>
      <c r="ET178" s="297"/>
      <c r="EU178" s="299"/>
      <c r="EV178" s="296"/>
      <c r="EW178" s="297"/>
      <c r="EX178" s="339"/>
      <c r="EZ178" s="631"/>
      <c r="FA178" s="602"/>
      <c r="FB178" s="228"/>
      <c r="FC178" s="229"/>
      <c r="FD178" s="632"/>
      <c r="FE178" s="231"/>
      <c r="FF178" s="289"/>
      <c r="FG178" s="233"/>
      <c r="FH178" s="289"/>
      <c r="FI178" s="290"/>
      <c r="FJ178" s="291"/>
      <c r="FK178" s="633"/>
      <c r="FL178" s="634"/>
      <c r="FM178" s="635"/>
      <c r="FN178" s="636"/>
      <c r="FO178" s="231"/>
      <c r="FP178" s="289"/>
      <c r="FQ178" s="233"/>
      <c r="FR178" s="289"/>
      <c r="FS178" s="290"/>
      <c r="FT178" s="291"/>
      <c r="FU178" s="633"/>
      <c r="FV178" s="634"/>
      <c r="FW178" s="635"/>
      <c r="FX178" s="636"/>
      <c r="FZ178" s="239"/>
      <c r="GA178" s="240"/>
      <c r="GD178" s="192"/>
      <c r="GE178" s="192"/>
    </row>
    <row r="179" spans="2:187" ht="18.75" customHeight="1" x14ac:dyDescent="0.15">
      <c r="B179" s="595"/>
      <c r="C179" s="194"/>
      <c r="D179" s="195"/>
      <c r="E179" s="196"/>
      <c r="F179" s="596"/>
      <c r="G179" s="597"/>
      <c r="H179" s="302"/>
      <c r="I179" s="598"/>
      <c r="J179" s="599"/>
      <c r="K179" s="600"/>
      <c r="L179" s="601"/>
      <c r="M179" s="600"/>
      <c r="N179" s="602"/>
      <c r="O179" s="598"/>
      <c r="P179" s="602"/>
      <c r="Q179" s="603"/>
      <c r="R179" s="604"/>
      <c r="S179" s="604"/>
      <c r="T179" s="605"/>
      <c r="U179" s="701"/>
      <c r="V179" s="606"/>
      <c r="W179" s="607"/>
      <c r="X179" s="607"/>
      <c r="Y179" s="608"/>
      <c r="Z179" s="315"/>
      <c r="AA179" s="228"/>
      <c r="AB179" s="609"/>
      <c r="AC179" s="610"/>
      <c r="AD179" s="602"/>
      <c r="AE179" s="611"/>
      <c r="AF179" s="599"/>
      <c r="AG179" s="599"/>
      <c r="AH179" s="602"/>
      <c r="AI179" s="611"/>
      <c r="AJ179" s="602"/>
      <c r="AK179" s="612"/>
      <c r="AL179" s="607"/>
      <c r="AM179" s="607"/>
      <c r="AN179" s="613"/>
      <c r="AO179" s="614"/>
      <c r="AP179" s="615"/>
      <c r="AQ179" s="608"/>
      <c r="AR179" s="616"/>
      <c r="AS179" s="608"/>
      <c r="AT179" s="616"/>
      <c r="AU179" s="617"/>
      <c r="AV179" s="614"/>
      <c r="AW179" s="618"/>
      <c r="AX179" s="619"/>
      <c r="AY179" s="612"/>
      <c r="AZ179" s="607"/>
      <c r="BA179" s="607"/>
      <c r="BB179" s="613"/>
      <c r="BC179" s="620"/>
      <c r="BD179" s="615"/>
      <c r="BE179" s="608"/>
      <c r="BF179" s="616"/>
      <c r="BG179" s="608"/>
      <c r="BH179" s="616"/>
      <c r="BI179" s="617"/>
      <c r="BJ179" s="620"/>
      <c r="BK179" s="618"/>
      <c r="BL179" s="619"/>
      <c r="BM179" s="598"/>
      <c r="BN179" s="621"/>
      <c r="BO179" s="602"/>
      <c r="BP179" s="598"/>
      <c r="BQ179" s="621"/>
      <c r="BR179" s="602"/>
      <c r="BS179" s="598"/>
      <c r="BT179" s="621"/>
      <c r="BU179" s="602"/>
      <c r="BV179" s="598"/>
      <c r="BW179" s="621"/>
      <c r="BX179" s="602"/>
      <c r="BY179" s="598"/>
      <c r="BZ179" s="621"/>
      <c r="CA179" s="602"/>
      <c r="CB179" s="622"/>
      <c r="CC179" s="601"/>
      <c r="CD179" s="623"/>
      <c r="CE179" s="624"/>
      <c r="CF179" s="625"/>
      <c r="CG179" s="626"/>
      <c r="CH179" s="626"/>
      <c r="CI179" s="626"/>
      <c r="CJ179" s="626"/>
      <c r="CK179" s="627"/>
      <c r="CL179" s="624"/>
      <c r="CM179" s="602"/>
      <c r="CN179" s="610"/>
      <c r="CO179" s="628"/>
      <c r="CP179" s="629"/>
      <c r="CQ179" s="630"/>
      <c r="CR179" s="629"/>
      <c r="CS179" s="630"/>
      <c r="CT179" s="629"/>
      <c r="CU179" s="630"/>
      <c r="CV179" s="629"/>
      <c r="CW179" s="337"/>
      <c r="CX179" s="338"/>
      <c r="CY179" s="299"/>
      <c r="CZ179" s="296"/>
      <c r="DA179" s="297"/>
      <c r="DB179" s="299"/>
      <c r="DC179" s="296"/>
      <c r="DD179" s="297"/>
      <c r="DE179" s="299"/>
      <c r="DF179" s="296"/>
      <c r="DG179" s="297"/>
      <c r="DH179" s="299"/>
      <c r="DI179" s="296"/>
      <c r="DJ179" s="297"/>
      <c r="DK179" s="299"/>
      <c r="DL179" s="296"/>
      <c r="DM179" s="297"/>
      <c r="DN179" s="299"/>
      <c r="DO179" s="296"/>
      <c r="DP179" s="297"/>
      <c r="DQ179" s="299"/>
      <c r="DR179" s="296"/>
      <c r="DS179" s="297"/>
      <c r="DT179" s="299"/>
      <c r="DU179" s="296"/>
      <c r="DV179" s="297"/>
      <c r="DW179" s="299"/>
      <c r="DX179" s="296"/>
      <c r="DY179" s="297"/>
      <c r="DZ179" s="299"/>
      <c r="EA179" s="296"/>
      <c r="EB179" s="297"/>
      <c r="EC179" s="299"/>
      <c r="ED179" s="296"/>
      <c r="EE179" s="297"/>
      <c r="EF179" s="299"/>
      <c r="EG179" s="296"/>
      <c r="EH179" s="297"/>
      <c r="EI179" s="299"/>
      <c r="EJ179" s="337"/>
      <c r="EK179" s="338"/>
      <c r="EL179" s="299"/>
      <c r="EM179" s="296"/>
      <c r="EN179" s="297"/>
      <c r="EO179" s="299"/>
      <c r="EP179" s="296"/>
      <c r="EQ179" s="297"/>
      <c r="ER179" s="299"/>
      <c r="ES179" s="296"/>
      <c r="ET179" s="297"/>
      <c r="EU179" s="299"/>
      <c r="EV179" s="296"/>
      <c r="EW179" s="297"/>
      <c r="EX179" s="339"/>
      <c r="EZ179" s="631"/>
      <c r="FA179" s="602"/>
      <c r="FB179" s="228"/>
      <c r="FC179" s="229"/>
      <c r="FD179" s="632"/>
      <c r="FE179" s="231"/>
      <c r="FF179" s="289"/>
      <c r="FG179" s="233"/>
      <c r="FH179" s="289"/>
      <c r="FI179" s="290"/>
      <c r="FJ179" s="291"/>
      <c r="FK179" s="633"/>
      <c r="FL179" s="634"/>
      <c r="FM179" s="635"/>
      <c r="FN179" s="636"/>
      <c r="FO179" s="231"/>
      <c r="FP179" s="289"/>
      <c r="FQ179" s="233"/>
      <c r="FR179" s="289"/>
      <c r="FS179" s="290"/>
      <c r="FT179" s="291"/>
      <c r="FU179" s="633"/>
      <c r="FV179" s="634"/>
      <c r="FW179" s="635"/>
      <c r="FX179" s="636"/>
      <c r="FZ179" s="239"/>
      <c r="GA179" s="240"/>
      <c r="GD179" s="192"/>
      <c r="GE179" s="192"/>
    </row>
    <row r="180" spans="2:187" ht="18.75" customHeight="1" x14ac:dyDescent="0.15">
      <c r="B180" s="595"/>
      <c r="C180" s="194"/>
      <c r="D180" s="195"/>
      <c r="E180" s="196"/>
      <c r="F180" s="596"/>
      <c r="G180" s="597"/>
      <c r="H180" s="302"/>
      <c r="I180" s="598"/>
      <c r="J180" s="599"/>
      <c r="K180" s="600"/>
      <c r="L180" s="601"/>
      <c r="M180" s="600"/>
      <c r="N180" s="602"/>
      <c r="O180" s="598"/>
      <c r="P180" s="602"/>
      <c r="Q180" s="603"/>
      <c r="R180" s="604"/>
      <c r="S180" s="604"/>
      <c r="T180" s="605"/>
      <c r="U180" s="701"/>
      <c r="V180" s="606"/>
      <c r="W180" s="607"/>
      <c r="X180" s="607"/>
      <c r="Y180" s="608"/>
      <c r="Z180" s="315"/>
      <c r="AA180" s="228"/>
      <c r="AB180" s="609"/>
      <c r="AC180" s="610"/>
      <c r="AD180" s="602"/>
      <c r="AE180" s="611"/>
      <c r="AF180" s="599"/>
      <c r="AG180" s="599"/>
      <c r="AH180" s="602"/>
      <c r="AI180" s="611"/>
      <c r="AJ180" s="602"/>
      <c r="AK180" s="612"/>
      <c r="AL180" s="607"/>
      <c r="AM180" s="607"/>
      <c r="AN180" s="613"/>
      <c r="AO180" s="614"/>
      <c r="AP180" s="615"/>
      <c r="AQ180" s="608"/>
      <c r="AR180" s="616"/>
      <c r="AS180" s="608"/>
      <c r="AT180" s="616"/>
      <c r="AU180" s="617"/>
      <c r="AV180" s="614"/>
      <c r="AW180" s="618"/>
      <c r="AX180" s="619"/>
      <c r="AY180" s="612"/>
      <c r="AZ180" s="607"/>
      <c r="BA180" s="607"/>
      <c r="BB180" s="613"/>
      <c r="BC180" s="620"/>
      <c r="BD180" s="615"/>
      <c r="BE180" s="608"/>
      <c r="BF180" s="616"/>
      <c r="BG180" s="608"/>
      <c r="BH180" s="616"/>
      <c r="BI180" s="617"/>
      <c r="BJ180" s="620"/>
      <c r="BK180" s="618"/>
      <c r="BL180" s="619"/>
      <c r="BM180" s="598"/>
      <c r="BN180" s="621"/>
      <c r="BO180" s="602"/>
      <c r="BP180" s="598"/>
      <c r="BQ180" s="621"/>
      <c r="BR180" s="602"/>
      <c r="BS180" s="598"/>
      <c r="BT180" s="621"/>
      <c r="BU180" s="602"/>
      <c r="BV180" s="598"/>
      <c r="BW180" s="621"/>
      <c r="BX180" s="602"/>
      <c r="BY180" s="598"/>
      <c r="BZ180" s="621"/>
      <c r="CA180" s="602"/>
      <c r="CB180" s="622"/>
      <c r="CC180" s="601"/>
      <c r="CD180" s="623"/>
      <c r="CE180" s="624"/>
      <c r="CF180" s="625"/>
      <c r="CG180" s="626"/>
      <c r="CH180" s="626"/>
      <c r="CI180" s="626"/>
      <c r="CJ180" s="626"/>
      <c r="CK180" s="627"/>
      <c r="CL180" s="624"/>
      <c r="CM180" s="602"/>
      <c r="CN180" s="610"/>
      <c r="CO180" s="628"/>
      <c r="CP180" s="629"/>
      <c r="CQ180" s="630"/>
      <c r="CR180" s="629"/>
      <c r="CS180" s="630"/>
      <c r="CT180" s="629"/>
      <c r="CU180" s="630"/>
      <c r="CV180" s="629"/>
      <c r="CW180" s="337"/>
      <c r="CX180" s="338"/>
      <c r="CY180" s="299"/>
      <c r="CZ180" s="296"/>
      <c r="DA180" s="297"/>
      <c r="DB180" s="299"/>
      <c r="DC180" s="296"/>
      <c r="DD180" s="297"/>
      <c r="DE180" s="299"/>
      <c r="DF180" s="296"/>
      <c r="DG180" s="297"/>
      <c r="DH180" s="299"/>
      <c r="DI180" s="296"/>
      <c r="DJ180" s="297"/>
      <c r="DK180" s="299"/>
      <c r="DL180" s="296"/>
      <c r="DM180" s="297"/>
      <c r="DN180" s="299"/>
      <c r="DO180" s="296"/>
      <c r="DP180" s="297"/>
      <c r="DQ180" s="299"/>
      <c r="DR180" s="296"/>
      <c r="DS180" s="297"/>
      <c r="DT180" s="299"/>
      <c r="DU180" s="296"/>
      <c r="DV180" s="297"/>
      <c r="DW180" s="299"/>
      <c r="DX180" s="296"/>
      <c r="DY180" s="297"/>
      <c r="DZ180" s="299"/>
      <c r="EA180" s="296"/>
      <c r="EB180" s="297"/>
      <c r="EC180" s="299"/>
      <c r="ED180" s="296"/>
      <c r="EE180" s="297"/>
      <c r="EF180" s="299"/>
      <c r="EG180" s="296"/>
      <c r="EH180" s="297"/>
      <c r="EI180" s="299"/>
      <c r="EJ180" s="337"/>
      <c r="EK180" s="338"/>
      <c r="EL180" s="299"/>
      <c r="EM180" s="296"/>
      <c r="EN180" s="297"/>
      <c r="EO180" s="299"/>
      <c r="EP180" s="296"/>
      <c r="EQ180" s="297"/>
      <c r="ER180" s="299"/>
      <c r="ES180" s="296"/>
      <c r="ET180" s="297"/>
      <c r="EU180" s="299"/>
      <c r="EV180" s="296"/>
      <c r="EW180" s="297"/>
      <c r="EX180" s="339"/>
      <c r="EZ180" s="631"/>
      <c r="FA180" s="602"/>
      <c r="FB180" s="228"/>
      <c r="FC180" s="229"/>
      <c r="FD180" s="632"/>
      <c r="FE180" s="231"/>
      <c r="FF180" s="289"/>
      <c r="FG180" s="233"/>
      <c r="FH180" s="289"/>
      <c r="FI180" s="290"/>
      <c r="FJ180" s="291"/>
      <c r="FK180" s="633"/>
      <c r="FL180" s="634"/>
      <c r="FM180" s="635"/>
      <c r="FN180" s="636"/>
      <c r="FO180" s="231"/>
      <c r="FP180" s="289"/>
      <c r="FQ180" s="233"/>
      <c r="FR180" s="289"/>
      <c r="FS180" s="290"/>
      <c r="FT180" s="291"/>
      <c r="FU180" s="633"/>
      <c r="FV180" s="634"/>
      <c r="FW180" s="635"/>
      <c r="FX180" s="636"/>
      <c r="FZ180" s="239"/>
      <c r="GA180" s="240"/>
      <c r="GD180" s="192"/>
      <c r="GE180" s="192"/>
    </row>
    <row r="181" spans="2:187" ht="18.75" customHeight="1" x14ac:dyDescent="0.15">
      <c r="B181" s="595"/>
      <c r="C181" s="194"/>
      <c r="D181" s="195"/>
      <c r="E181" s="196"/>
      <c r="F181" s="596"/>
      <c r="G181" s="597"/>
      <c r="H181" s="302"/>
      <c r="I181" s="598"/>
      <c r="J181" s="599"/>
      <c r="K181" s="600"/>
      <c r="L181" s="601"/>
      <c r="M181" s="600"/>
      <c r="N181" s="602"/>
      <c r="O181" s="598"/>
      <c r="P181" s="602"/>
      <c r="Q181" s="603"/>
      <c r="R181" s="604"/>
      <c r="S181" s="604"/>
      <c r="T181" s="605"/>
      <c r="U181" s="701"/>
      <c r="V181" s="606"/>
      <c r="W181" s="607"/>
      <c r="X181" s="607"/>
      <c r="Y181" s="608"/>
      <c r="Z181" s="315"/>
      <c r="AA181" s="228"/>
      <c r="AB181" s="609"/>
      <c r="AC181" s="610"/>
      <c r="AD181" s="602"/>
      <c r="AE181" s="611"/>
      <c r="AF181" s="599"/>
      <c r="AG181" s="599"/>
      <c r="AH181" s="602"/>
      <c r="AI181" s="611"/>
      <c r="AJ181" s="602"/>
      <c r="AK181" s="612"/>
      <c r="AL181" s="607"/>
      <c r="AM181" s="607"/>
      <c r="AN181" s="613"/>
      <c r="AO181" s="614"/>
      <c r="AP181" s="615"/>
      <c r="AQ181" s="608"/>
      <c r="AR181" s="616"/>
      <c r="AS181" s="608"/>
      <c r="AT181" s="616"/>
      <c r="AU181" s="617"/>
      <c r="AV181" s="614"/>
      <c r="AW181" s="618"/>
      <c r="AX181" s="619"/>
      <c r="AY181" s="612"/>
      <c r="AZ181" s="607"/>
      <c r="BA181" s="607"/>
      <c r="BB181" s="613"/>
      <c r="BC181" s="620"/>
      <c r="BD181" s="615"/>
      <c r="BE181" s="608"/>
      <c r="BF181" s="616"/>
      <c r="BG181" s="608"/>
      <c r="BH181" s="616"/>
      <c r="BI181" s="617"/>
      <c r="BJ181" s="620"/>
      <c r="BK181" s="618"/>
      <c r="BL181" s="619"/>
      <c r="BM181" s="598"/>
      <c r="BN181" s="621"/>
      <c r="BO181" s="602"/>
      <c r="BP181" s="598"/>
      <c r="BQ181" s="621"/>
      <c r="BR181" s="602"/>
      <c r="BS181" s="598"/>
      <c r="BT181" s="621"/>
      <c r="BU181" s="602"/>
      <c r="BV181" s="598"/>
      <c r="BW181" s="621"/>
      <c r="BX181" s="602"/>
      <c r="BY181" s="598"/>
      <c r="BZ181" s="621"/>
      <c r="CA181" s="602"/>
      <c r="CB181" s="622"/>
      <c r="CC181" s="601"/>
      <c r="CD181" s="623"/>
      <c r="CE181" s="624"/>
      <c r="CF181" s="625"/>
      <c r="CG181" s="626"/>
      <c r="CH181" s="626"/>
      <c r="CI181" s="626"/>
      <c r="CJ181" s="626"/>
      <c r="CK181" s="627"/>
      <c r="CL181" s="624"/>
      <c r="CM181" s="602"/>
      <c r="CN181" s="610"/>
      <c r="CO181" s="628"/>
      <c r="CP181" s="629"/>
      <c r="CQ181" s="630"/>
      <c r="CR181" s="629"/>
      <c r="CS181" s="630"/>
      <c r="CT181" s="629"/>
      <c r="CU181" s="630"/>
      <c r="CV181" s="629"/>
      <c r="CW181" s="337"/>
      <c r="CX181" s="338"/>
      <c r="CY181" s="299"/>
      <c r="CZ181" s="296"/>
      <c r="DA181" s="297"/>
      <c r="DB181" s="299"/>
      <c r="DC181" s="296"/>
      <c r="DD181" s="297"/>
      <c r="DE181" s="299"/>
      <c r="DF181" s="296"/>
      <c r="DG181" s="297"/>
      <c r="DH181" s="299"/>
      <c r="DI181" s="296"/>
      <c r="DJ181" s="297"/>
      <c r="DK181" s="299"/>
      <c r="DL181" s="296"/>
      <c r="DM181" s="297"/>
      <c r="DN181" s="299"/>
      <c r="DO181" s="296"/>
      <c r="DP181" s="297"/>
      <c r="DQ181" s="299"/>
      <c r="DR181" s="296"/>
      <c r="DS181" s="297"/>
      <c r="DT181" s="299"/>
      <c r="DU181" s="296"/>
      <c r="DV181" s="297"/>
      <c r="DW181" s="299"/>
      <c r="DX181" s="296"/>
      <c r="DY181" s="297"/>
      <c r="DZ181" s="299"/>
      <c r="EA181" s="296"/>
      <c r="EB181" s="297"/>
      <c r="EC181" s="299"/>
      <c r="ED181" s="296"/>
      <c r="EE181" s="297"/>
      <c r="EF181" s="299"/>
      <c r="EG181" s="296"/>
      <c r="EH181" s="297"/>
      <c r="EI181" s="299"/>
      <c r="EJ181" s="337"/>
      <c r="EK181" s="338"/>
      <c r="EL181" s="299"/>
      <c r="EM181" s="296"/>
      <c r="EN181" s="297"/>
      <c r="EO181" s="299"/>
      <c r="EP181" s="296"/>
      <c r="EQ181" s="297"/>
      <c r="ER181" s="299"/>
      <c r="ES181" s="296"/>
      <c r="ET181" s="297"/>
      <c r="EU181" s="299"/>
      <c r="EV181" s="296"/>
      <c r="EW181" s="297"/>
      <c r="EX181" s="339"/>
      <c r="EZ181" s="631"/>
      <c r="FA181" s="602"/>
      <c r="FB181" s="228"/>
      <c r="FC181" s="229"/>
      <c r="FD181" s="632"/>
      <c r="FE181" s="231"/>
      <c r="FF181" s="289"/>
      <c r="FG181" s="233"/>
      <c r="FH181" s="289"/>
      <c r="FI181" s="290"/>
      <c r="FJ181" s="291"/>
      <c r="FK181" s="633"/>
      <c r="FL181" s="634"/>
      <c r="FM181" s="635"/>
      <c r="FN181" s="636"/>
      <c r="FO181" s="231"/>
      <c r="FP181" s="289"/>
      <c r="FQ181" s="233"/>
      <c r="FR181" s="289"/>
      <c r="FS181" s="290"/>
      <c r="FT181" s="291"/>
      <c r="FU181" s="633"/>
      <c r="FV181" s="634"/>
      <c r="FW181" s="635"/>
      <c r="FX181" s="636"/>
      <c r="FZ181" s="239"/>
      <c r="GA181" s="240"/>
      <c r="GD181" s="192"/>
      <c r="GE181" s="192"/>
    </row>
    <row r="182" spans="2:187" ht="18.75" customHeight="1" x14ac:dyDescent="0.15">
      <c r="B182" s="595"/>
      <c r="C182" s="194"/>
      <c r="D182" s="195"/>
      <c r="E182" s="196"/>
      <c r="F182" s="596"/>
      <c r="G182" s="597"/>
      <c r="H182" s="302"/>
      <c r="I182" s="598"/>
      <c r="J182" s="599"/>
      <c r="K182" s="600"/>
      <c r="L182" s="601"/>
      <c r="M182" s="600"/>
      <c r="N182" s="602"/>
      <c r="O182" s="598"/>
      <c r="P182" s="602"/>
      <c r="Q182" s="603"/>
      <c r="R182" s="604"/>
      <c r="S182" s="604"/>
      <c r="T182" s="605"/>
      <c r="U182" s="701"/>
      <c r="V182" s="606"/>
      <c r="W182" s="607"/>
      <c r="X182" s="607"/>
      <c r="Y182" s="608"/>
      <c r="Z182" s="315"/>
      <c r="AA182" s="228"/>
      <c r="AB182" s="609"/>
      <c r="AC182" s="610"/>
      <c r="AD182" s="602"/>
      <c r="AE182" s="611"/>
      <c r="AF182" s="599"/>
      <c r="AG182" s="599"/>
      <c r="AH182" s="602"/>
      <c r="AI182" s="611"/>
      <c r="AJ182" s="602"/>
      <c r="AK182" s="612"/>
      <c r="AL182" s="607"/>
      <c r="AM182" s="607"/>
      <c r="AN182" s="613"/>
      <c r="AO182" s="614"/>
      <c r="AP182" s="615"/>
      <c r="AQ182" s="608"/>
      <c r="AR182" s="616"/>
      <c r="AS182" s="608"/>
      <c r="AT182" s="616"/>
      <c r="AU182" s="617"/>
      <c r="AV182" s="614"/>
      <c r="AW182" s="618"/>
      <c r="AX182" s="619"/>
      <c r="AY182" s="612"/>
      <c r="AZ182" s="607"/>
      <c r="BA182" s="607"/>
      <c r="BB182" s="613"/>
      <c r="BC182" s="620"/>
      <c r="BD182" s="615"/>
      <c r="BE182" s="608"/>
      <c r="BF182" s="616"/>
      <c r="BG182" s="608"/>
      <c r="BH182" s="616"/>
      <c r="BI182" s="617"/>
      <c r="BJ182" s="620"/>
      <c r="BK182" s="618"/>
      <c r="BL182" s="619"/>
      <c r="BM182" s="598"/>
      <c r="BN182" s="621"/>
      <c r="BO182" s="602"/>
      <c r="BP182" s="598"/>
      <c r="BQ182" s="621"/>
      <c r="BR182" s="602"/>
      <c r="BS182" s="598"/>
      <c r="BT182" s="621"/>
      <c r="BU182" s="602"/>
      <c r="BV182" s="598"/>
      <c r="BW182" s="621"/>
      <c r="BX182" s="602"/>
      <c r="BY182" s="598"/>
      <c r="BZ182" s="621"/>
      <c r="CA182" s="602"/>
      <c r="CB182" s="622"/>
      <c r="CC182" s="601"/>
      <c r="CD182" s="623"/>
      <c r="CE182" s="624"/>
      <c r="CF182" s="625"/>
      <c r="CG182" s="626"/>
      <c r="CH182" s="626"/>
      <c r="CI182" s="626"/>
      <c r="CJ182" s="626"/>
      <c r="CK182" s="627"/>
      <c r="CL182" s="624"/>
      <c r="CM182" s="602"/>
      <c r="CN182" s="610"/>
      <c r="CO182" s="628"/>
      <c r="CP182" s="629"/>
      <c r="CQ182" s="630"/>
      <c r="CR182" s="629"/>
      <c r="CS182" s="630"/>
      <c r="CT182" s="629"/>
      <c r="CU182" s="630"/>
      <c r="CV182" s="629"/>
      <c r="CW182" s="337"/>
      <c r="CX182" s="338"/>
      <c r="CY182" s="299"/>
      <c r="CZ182" s="296"/>
      <c r="DA182" s="297"/>
      <c r="DB182" s="299"/>
      <c r="DC182" s="296"/>
      <c r="DD182" s="297"/>
      <c r="DE182" s="299"/>
      <c r="DF182" s="296"/>
      <c r="DG182" s="297"/>
      <c r="DH182" s="299"/>
      <c r="DI182" s="296"/>
      <c r="DJ182" s="297"/>
      <c r="DK182" s="299"/>
      <c r="DL182" s="296"/>
      <c r="DM182" s="297"/>
      <c r="DN182" s="299"/>
      <c r="DO182" s="296"/>
      <c r="DP182" s="297"/>
      <c r="DQ182" s="299"/>
      <c r="DR182" s="296"/>
      <c r="DS182" s="297"/>
      <c r="DT182" s="299"/>
      <c r="DU182" s="296"/>
      <c r="DV182" s="297"/>
      <c r="DW182" s="299"/>
      <c r="DX182" s="296"/>
      <c r="DY182" s="297"/>
      <c r="DZ182" s="299"/>
      <c r="EA182" s="296"/>
      <c r="EB182" s="297"/>
      <c r="EC182" s="299"/>
      <c r="ED182" s="296"/>
      <c r="EE182" s="297"/>
      <c r="EF182" s="299"/>
      <c r="EG182" s="296"/>
      <c r="EH182" s="297"/>
      <c r="EI182" s="299"/>
      <c r="EJ182" s="337"/>
      <c r="EK182" s="338"/>
      <c r="EL182" s="299"/>
      <c r="EM182" s="296"/>
      <c r="EN182" s="297"/>
      <c r="EO182" s="299"/>
      <c r="EP182" s="296"/>
      <c r="EQ182" s="297"/>
      <c r="ER182" s="299"/>
      <c r="ES182" s="296"/>
      <c r="ET182" s="297"/>
      <c r="EU182" s="299"/>
      <c r="EV182" s="296"/>
      <c r="EW182" s="297"/>
      <c r="EX182" s="339"/>
      <c r="EZ182" s="631"/>
      <c r="FA182" s="602"/>
      <c r="FB182" s="228"/>
      <c r="FC182" s="229"/>
      <c r="FD182" s="632"/>
      <c r="FE182" s="231"/>
      <c r="FF182" s="289"/>
      <c r="FG182" s="233"/>
      <c r="FH182" s="289"/>
      <c r="FI182" s="290"/>
      <c r="FJ182" s="291"/>
      <c r="FK182" s="633"/>
      <c r="FL182" s="634"/>
      <c r="FM182" s="635"/>
      <c r="FN182" s="636"/>
      <c r="FO182" s="231"/>
      <c r="FP182" s="289"/>
      <c r="FQ182" s="233"/>
      <c r="FR182" s="289"/>
      <c r="FS182" s="290"/>
      <c r="FT182" s="291"/>
      <c r="FU182" s="633"/>
      <c r="FV182" s="634"/>
      <c r="FW182" s="635"/>
      <c r="FX182" s="636"/>
      <c r="FZ182" s="239"/>
      <c r="GA182" s="240"/>
      <c r="GD182" s="192"/>
      <c r="GE182" s="192"/>
    </row>
    <row r="183" spans="2:187" ht="18.75" customHeight="1" x14ac:dyDescent="0.15">
      <c r="B183" s="595"/>
      <c r="C183" s="194"/>
      <c r="D183" s="195"/>
      <c r="E183" s="196"/>
      <c r="F183" s="596"/>
      <c r="G183" s="597"/>
      <c r="H183" s="302"/>
      <c r="I183" s="598"/>
      <c r="J183" s="599"/>
      <c r="K183" s="600"/>
      <c r="L183" s="601"/>
      <c r="M183" s="600"/>
      <c r="N183" s="602"/>
      <c r="O183" s="598"/>
      <c r="P183" s="602"/>
      <c r="Q183" s="603"/>
      <c r="R183" s="604"/>
      <c r="S183" s="604"/>
      <c r="T183" s="605"/>
      <c r="U183" s="701"/>
      <c r="V183" s="606"/>
      <c r="W183" s="607"/>
      <c r="X183" s="607"/>
      <c r="Y183" s="608"/>
      <c r="Z183" s="315"/>
      <c r="AA183" s="228"/>
      <c r="AB183" s="609"/>
      <c r="AC183" s="610"/>
      <c r="AD183" s="602"/>
      <c r="AE183" s="611"/>
      <c r="AF183" s="599"/>
      <c r="AG183" s="599"/>
      <c r="AH183" s="602"/>
      <c r="AI183" s="611"/>
      <c r="AJ183" s="602"/>
      <c r="AK183" s="612"/>
      <c r="AL183" s="607"/>
      <c r="AM183" s="607"/>
      <c r="AN183" s="613"/>
      <c r="AO183" s="614"/>
      <c r="AP183" s="615"/>
      <c r="AQ183" s="608"/>
      <c r="AR183" s="616"/>
      <c r="AS183" s="608"/>
      <c r="AT183" s="616"/>
      <c r="AU183" s="617"/>
      <c r="AV183" s="614"/>
      <c r="AW183" s="618"/>
      <c r="AX183" s="619"/>
      <c r="AY183" s="612"/>
      <c r="AZ183" s="607"/>
      <c r="BA183" s="607"/>
      <c r="BB183" s="613"/>
      <c r="BC183" s="620"/>
      <c r="BD183" s="615"/>
      <c r="BE183" s="608"/>
      <c r="BF183" s="616"/>
      <c r="BG183" s="608"/>
      <c r="BH183" s="616"/>
      <c r="BI183" s="617"/>
      <c r="BJ183" s="620"/>
      <c r="BK183" s="618"/>
      <c r="BL183" s="619"/>
      <c r="BM183" s="598"/>
      <c r="BN183" s="621"/>
      <c r="BO183" s="602"/>
      <c r="BP183" s="598"/>
      <c r="BQ183" s="621"/>
      <c r="BR183" s="602"/>
      <c r="BS183" s="598"/>
      <c r="BT183" s="621"/>
      <c r="BU183" s="602"/>
      <c r="BV183" s="598"/>
      <c r="BW183" s="621"/>
      <c r="BX183" s="602"/>
      <c r="BY183" s="598"/>
      <c r="BZ183" s="621"/>
      <c r="CA183" s="602"/>
      <c r="CB183" s="622"/>
      <c r="CC183" s="601"/>
      <c r="CD183" s="623"/>
      <c r="CE183" s="624"/>
      <c r="CF183" s="625"/>
      <c r="CG183" s="626"/>
      <c r="CH183" s="626"/>
      <c r="CI183" s="626"/>
      <c r="CJ183" s="626"/>
      <c r="CK183" s="627"/>
      <c r="CL183" s="624"/>
      <c r="CM183" s="602"/>
      <c r="CN183" s="610"/>
      <c r="CO183" s="628"/>
      <c r="CP183" s="629"/>
      <c r="CQ183" s="630"/>
      <c r="CR183" s="629"/>
      <c r="CS183" s="630"/>
      <c r="CT183" s="629"/>
      <c r="CU183" s="630"/>
      <c r="CV183" s="629"/>
      <c r="CW183" s="337"/>
      <c r="CX183" s="338"/>
      <c r="CY183" s="299"/>
      <c r="CZ183" s="296"/>
      <c r="DA183" s="297"/>
      <c r="DB183" s="299"/>
      <c r="DC183" s="296"/>
      <c r="DD183" s="297"/>
      <c r="DE183" s="299"/>
      <c r="DF183" s="296"/>
      <c r="DG183" s="297"/>
      <c r="DH183" s="299"/>
      <c r="DI183" s="296"/>
      <c r="DJ183" s="297"/>
      <c r="DK183" s="299"/>
      <c r="DL183" s="296"/>
      <c r="DM183" s="297"/>
      <c r="DN183" s="299"/>
      <c r="DO183" s="296"/>
      <c r="DP183" s="297"/>
      <c r="DQ183" s="299"/>
      <c r="DR183" s="296"/>
      <c r="DS183" s="297"/>
      <c r="DT183" s="299"/>
      <c r="DU183" s="296"/>
      <c r="DV183" s="297"/>
      <c r="DW183" s="299"/>
      <c r="DX183" s="296"/>
      <c r="DY183" s="297"/>
      <c r="DZ183" s="299"/>
      <c r="EA183" s="296"/>
      <c r="EB183" s="297"/>
      <c r="EC183" s="299"/>
      <c r="ED183" s="296"/>
      <c r="EE183" s="297"/>
      <c r="EF183" s="299"/>
      <c r="EG183" s="296"/>
      <c r="EH183" s="297"/>
      <c r="EI183" s="299"/>
      <c r="EJ183" s="337"/>
      <c r="EK183" s="338"/>
      <c r="EL183" s="299"/>
      <c r="EM183" s="296"/>
      <c r="EN183" s="297"/>
      <c r="EO183" s="299"/>
      <c r="EP183" s="296"/>
      <c r="EQ183" s="297"/>
      <c r="ER183" s="299"/>
      <c r="ES183" s="296"/>
      <c r="ET183" s="297"/>
      <c r="EU183" s="299"/>
      <c r="EV183" s="296"/>
      <c r="EW183" s="297"/>
      <c r="EX183" s="339"/>
      <c r="EZ183" s="631"/>
      <c r="FA183" s="602"/>
      <c r="FB183" s="228"/>
      <c r="FC183" s="229"/>
      <c r="FD183" s="632"/>
      <c r="FE183" s="231"/>
      <c r="FF183" s="289"/>
      <c r="FG183" s="233"/>
      <c r="FH183" s="289"/>
      <c r="FI183" s="290"/>
      <c r="FJ183" s="291"/>
      <c r="FK183" s="633"/>
      <c r="FL183" s="634"/>
      <c r="FM183" s="635"/>
      <c r="FN183" s="636"/>
      <c r="FO183" s="231"/>
      <c r="FP183" s="289"/>
      <c r="FQ183" s="233"/>
      <c r="FR183" s="289"/>
      <c r="FS183" s="290"/>
      <c r="FT183" s="291"/>
      <c r="FU183" s="633"/>
      <c r="FV183" s="634"/>
      <c r="FW183" s="635"/>
      <c r="FX183" s="636"/>
      <c r="FZ183" s="239"/>
      <c r="GA183" s="240"/>
      <c r="GD183" s="192"/>
      <c r="GE183" s="192"/>
    </row>
    <row r="184" spans="2:187" ht="18.75" customHeight="1" x14ac:dyDescent="0.15">
      <c r="B184" s="595"/>
      <c r="C184" s="194"/>
      <c r="D184" s="195"/>
      <c r="E184" s="196"/>
      <c r="F184" s="596"/>
      <c r="G184" s="597"/>
      <c r="H184" s="302"/>
      <c r="I184" s="598"/>
      <c r="J184" s="599"/>
      <c r="K184" s="600"/>
      <c r="L184" s="601"/>
      <c r="M184" s="600"/>
      <c r="N184" s="602"/>
      <c r="O184" s="598"/>
      <c r="P184" s="602"/>
      <c r="Q184" s="603"/>
      <c r="R184" s="604"/>
      <c r="S184" s="604"/>
      <c r="T184" s="605"/>
      <c r="U184" s="701"/>
      <c r="V184" s="606"/>
      <c r="W184" s="607"/>
      <c r="X184" s="607"/>
      <c r="Y184" s="608"/>
      <c r="Z184" s="315"/>
      <c r="AA184" s="228"/>
      <c r="AB184" s="609"/>
      <c r="AC184" s="610"/>
      <c r="AD184" s="602"/>
      <c r="AE184" s="611"/>
      <c r="AF184" s="599"/>
      <c r="AG184" s="599"/>
      <c r="AH184" s="602"/>
      <c r="AI184" s="611"/>
      <c r="AJ184" s="602"/>
      <c r="AK184" s="612"/>
      <c r="AL184" s="607"/>
      <c r="AM184" s="607"/>
      <c r="AN184" s="613"/>
      <c r="AO184" s="614"/>
      <c r="AP184" s="615"/>
      <c r="AQ184" s="608"/>
      <c r="AR184" s="616"/>
      <c r="AS184" s="608"/>
      <c r="AT184" s="616"/>
      <c r="AU184" s="617"/>
      <c r="AV184" s="614"/>
      <c r="AW184" s="618"/>
      <c r="AX184" s="619"/>
      <c r="AY184" s="612"/>
      <c r="AZ184" s="607"/>
      <c r="BA184" s="607"/>
      <c r="BB184" s="613"/>
      <c r="BC184" s="620"/>
      <c r="BD184" s="615"/>
      <c r="BE184" s="608"/>
      <c r="BF184" s="616"/>
      <c r="BG184" s="608"/>
      <c r="BH184" s="616"/>
      <c r="BI184" s="617"/>
      <c r="BJ184" s="620"/>
      <c r="BK184" s="618"/>
      <c r="BL184" s="619"/>
      <c r="BM184" s="598"/>
      <c r="BN184" s="621"/>
      <c r="BO184" s="602"/>
      <c r="BP184" s="598"/>
      <c r="BQ184" s="621"/>
      <c r="BR184" s="602"/>
      <c r="BS184" s="598"/>
      <c r="BT184" s="621"/>
      <c r="BU184" s="602"/>
      <c r="BV184" s="598"/>
      <c r="BW184" s="621"/>
      <c r="BX184" s="602"/>
      <c r="BY184" s="598"/>
      <c r="BZ184" s="621"/>
      <c r="CA184" s="602"/>
      <c r="CB184" s="622"/>
      <c r="CC184" s="601"/>
      <c r="CD184" s="623"/>
      <c r="CE184" s="624"/>
      <c r="CF184" s="625"/>
      <c r="CG184" s="626"/>
      <c r="CH184" s="626"/>
      <c r="CI184" s="626"/>
      <c r="CJ184" s="626"/>
      <c r="CK184" s="627"/>
      <c r="CL184" s="624"/>
      <c r="CM184" s="602"/>
      <c r="CN184" s="610"/>
      <c r="CO184" s="628"/>
      <c r="CP184" s="629"/>
      <c r="CQ184" s="630"/>
      <c r="CR184" s="629"/>
      <c r="CS184" s="630"/>
      <c r="CT184" s="629"/>
      <c r="CU184" s="630"/>
      <c r="CV184" s="629"/>
      <c r="CW184" s="337"/>
      <c r="CX184" s="338"/>
      <c r="CY184" s="299"/>
      <c r="CZ184" s="296"/>
      <c r="DA184" s="297"/>
      <c r="DB184" s="299"/>
      <c r="DC184" s="296"/>
      <c r="DD184" s="297"/>
      <c r="DE184" s="299"/>
      <c r="DF184" s="296"/>
      <c r="DG184" s="297"/>
      <c r="DH184" s="299"/>
      <c r="DI184" s="296"/>
      <c r="DJ184" s="297"/>
      <c r="DK184" s="299"/>
      <c r="DL184" s="296"/>
      <c r="DM184" s="297"/>
      <c r="DN184" s="299"/>
      <c r="DO184" s="296"/>
      <c r="DP184" s="297"/>
      <c r="DQ184" s="299"/>
      <c r="DR184" s="296"/>
      <c r="DS184" s="297"/>
      <c r="DT184" s="299"/>
      <c r="DU184" s="296"/>
      <c r="DV184" s="297"/>
      <c r="DW184" s="299"/>
      <c r="DX184" s="296"/>
      <c r="DY184" s="297"/>
      <c r="DZ184" s="299"/>
      <c r="EA184" s="296"/>
      <c r="EB184" s="297"/>
      <c r="EC184" s="299"/>
      <c r="ED184" s="296"/>
      <c r="EE184" s="297"/>
      <c r="EF184" s="299"/>
      <c r="EG184" s="296"/>
      <c r="EH184" s="297"/>
      <c r="EI184" s="299"/>
      <c r="EJ184" s="337"/>
      <c r="EK184" s="338"/>
      <c r="EL184" s="299"/>
      <c r="EM184" s="296"/>
      <c r="EN184" s="297"/>
      <c r="EO184" s="299"/>
      <c r="EP184" s="296"/>
      <c r="EQ184" s="297"/>
      <c r="ER184" s="299"/>
      <c r="ES184" s="296"/>
      <c r="ET184" s="297"/>
      <c r="EU184" s="299"/>
      <c r="EV184" s="296"/>
      <c r="EW184" s="297"/>
      <c r="EX184" s="339"/>
      <c r="EZ184" s="631"/>
      <c r="FA184" s="602"/>
      <c r="FB184" s="228"/>
      <c r="FC184" s="229"/>
      <c r="FD184" s="632"/>
      <c r="FE184" s="231"/>
      <c r="FF184" s="289"/>
      <c r="FG184" s="233"/>
      <c r="FH184" s="289"/>
      <c r="FI184" s="290"/>
      <c r="FJ184" s="291"/>
      <c r="FK184" s="633"/>
      <c r="FL184" s="634"/>
      <c r="FM184" s="635"/>
      <c r="FN184" s="636"/>
      <c r="FO184" s="231"/>
      <c r="FP184" s="289"/>
      <c r="FQ184" s="233"/>
      <c r="FR184" s="289"/>
      <c r="FS184" s="290"/>
      <c r="FT184" s="291"/>
      <c r="FU184" s="633"/>
      <c r="FV184" s="634"/>
      <c r="FW184" s="635"/>
      <c r="FX184" s="636"/>
      <c r="FZ184" s="239"/>
      <c r="GA184" s="240"/>
      <c r="GD184" s="192"/>
      <c r="GE184" s="192"/>
    </row>
    <row r="185" spans="2:187" ht="18.75" customHeight="1" x14ac:dyDescent="0.15">
      <c r="B185" s="595"/>
      <c r="C185" s="194"/>
      <c r="D185" s="195"/>
      <c r="E185" s="196"/>
      <c r="F185" s="596"/>
      <c r="G185" s="597"/>
      <c r="H185" s="302"/>
      <c r="I185" s="598"/>
      <c r="J185" s="599"/>
      <c r="K185" s="600"/>
      <c r="L185" s="601"/>
      <c r="M185" s="600"/>
      <c r="N185" s="602"/>
      <c r="O185" s="598"/>
      <c r="P185" s="602"/>
      <c r="Q185" s="603"/>
      <c r="R185" s="604"/>
      <c r="S185" s="604"/>
      <c r="T185" s="605"/>
      <c r="U185" s="701"/>
      <c r="V185" s="606"/>
      <c r="W185" s="607"/>
      <c r="X185" s="607"/>
      <c r="Y185" s="608"/>
      <c r="Z185" s="315"/>
      <c r="AA185" s="228"/>
      <c r="AB185" s="609"/>
      <c r="AC185" s="610"/>
      <c r="AD185" s="602"/>
      <c r="AE185" s="611"/>
      <c r="AF185" s="599"/>
      <c r="AG185" s="599"/>
      <c r="AH185" s="602"/>
      <c r="AI185" s="611"/>
      <c r="AJ185" s="602"/>
      <c r="AK185" s="612"/>
      <c r="AL185" s="607"/>
      <c r="AM185" s="607"/>
      <c r="AN185" s="613"/>
      <c r="AO185" s="614"/>
      <c r="AP185" s="615"/>
      <c r="AQ185" s="608"/>
      <c r="AR185" s="616"/>
      <c r="AS185" s="608"/>
      <c r="AT185" s="616"/>
      <c r="AU185" s="617"/>
      <c r="AV185" s="614"/>
      <c r="AW185" s="618"/>
      <c r="AX185" s="619"/>
      <c r="AY185" s="612"/>
      <c r="AZ185" s="607"/>
      <c r="BA185" s="607"/>
      <c r="BB185" s="613"/>
      <c r="BC185" s="620"/>
      <c r="BD185" s="615"/>
      <c r="BE185" s="608"/>
      <c r="BF185" s="616"/>
      <c r="BG185" s="608"/>
      <c r="BH185" s="616"/>
      <c r="BI185" s="617"/>
      <c r="BJ185" s="620"/>
      <c r="BK185" s="618"/>
      <c r="BL185" s="619"/>
      <c r="BM185" s="598"/>
      <c r="BN185" s="621"/>
      <c r="BO185" s="602"/>
      <c r="BP185" s="598"/>
      <c r="BQ185" s="621"/>
      <c r="BR185" s="602"/>
      <c r="BS185" s="598"/>
      <c r="BT185" s="621"/>
      <c r="BU185" s="602"/>
      <c r="BV185" s="598"/>
      <c r="BW185" s="621"/>
      <c r="BX185" s="602"/>
      <c r="BY185" s="598"/>
      <c r="BZ185" s="621"/>
      <c r="CA185" s="602"/>
      <c r="CB185" s="622"/>
      <c r="CC185" s="601"/>
      <c r="CD185" s="623"/>
      <c r="CE185" s="624"/>
      <c r="CF185" s="625"/>
      <c r="CG185" s="626"/>
      <c r="CH185" s="626"/>
      <c r="CI185" s="626"/>
      <c r="CJ185" s="626"/>
      <c r="CK185" s="627"/>
      <c r="CL185" s="624"/>
      <c r="CM185" s="602"/>
      <c r="CN185" s="610"/>
      <c r="CO185" s="628"/>
      <c r="CP185" s="629"/>
      <c r="CQ185" s="630"/>
      <c r="CR185" s="629"/>
      <c r="CS185" s="630"/>
      <c r="CT185" s="629"/>
      <c r="CU185" s="630"/>
      <c r="CV185" s="629"/>
      <c r="CW185" s="337"/>
      <c r="CX185" s="338"/>
      <c r="CY185" s="299"/>
      <c r="CZ185" s="296"/>
      <c r="DA185" s="297"/>
      <c r="DB185" s="299"/>
      <c r="DC185" s="296"/>
      <c r="DD185" s="297"/>
      <c r="DE185" s="299"/>
      <c r="DF185" s="296"/>
      <c r="DG185" s="297"/>
      <c r="DH185" s="299"/>
      <c r="DI185" s="296"/>
      <c r="DJ185" s="297"/>
      <c r="DK185" s="299"/>
      <c r="DL185" s="296"/>
      <c r="DM185" s="297"/>
      <c r="DN185" s="299"/>
      <c r="DO185" s="296"/>
      <c r="DP185" s="297"/>
      <c r="DQ185" s="299"/>
      <c r="DR185" s="296"/>
      <c r="DS185" s="297"/>
      <c r="DT185" s="299"/>
      <c r="DU185" s="296"/>
      <c r="DV185" s="297"/>
      <c r="DW185" s="299"/>
      <c r="DX185" s="296"/>
      <c r="DY185" s="297"/>
      <c r="DZ185" s="299"/>
      <c r="EA185" s="296"/>
      <c r="EB185" s="297"/>
      <c r="EC185" s="299"/>
      <c r="ED185" s="296"/>
      <c r="EE185" s="297"/>
      <c r="EF185" s="299"/>
      <c r="EG185" s="296"/>
      <c r="EH185" s="297"/>
      <c r="EI185" s="299"/>
      <c r="EJ185" s="337"/>
      <c r="EK185" s="338"/>
      <c r="EL185" s="299"/>
      <c r="EM185" s="296"/>
      <c r="EN185" s="297"/>
      <c r="EO185" s="299"/>
      <c r="EP185" s="296"/>
      <c r="EQ185" s="297"/>
      <c r="ER185" s="299"/>
      <c r="ES185" s="296"/>
      <c r="ET185" s="297"/>
      <c r="EU185" s="299"/>
      <c r="EV185" s="296"/>
      <c r="EW185" s="297"/>
      <c r="EX185" s="339"/>
      <c r="EZ185" s="631"/>
      <c r="FA185" s="602"/>
      <c r="FB185" s="228"/>
      <c r="FC185" s="229"/>
      <c r="FD185" s="632"/>
      <c r="FE185" s="231"/>
      <c r="FF185" s="289"/>
      <c r="FG185" s="233"/>
      <c r="FH185" s="289"/>
      <c r="FI185" s="290"/>
      <c r="FJ185" s="291"/>
      <c r="FK185" s="633"/>
      <c r="FL185" s="634"/>
      <c r="FM185" s="635"/>
      <c r="FN185" s="636"/>
      <c r="FO185" s="231"/>
      <c r="FP185" s="289"/>
      <c r="FQ185" s="233"/>
      <c r="FR185" s="289"/>
      <c r="FS185" s="290"/>
      <c r="FT185" s="291"/>
      <c r="FU185" s="633"/>
      <c r="FV185" s="634"/>
      <c r="FW185" s="635"/>
      <c r="FX185" s="636"/>
      <c r="FZ185" s="239"/>
      <c r="GA185" s="240"/>
      <c r="GD185" s="192"/>
      <c r="GE185" s="192"/>
    </row>
    <row r="186" spans="2:187" ht="18.75" customHeight="1" x14ac:dyDescent="0.15">
      <c r="B186" s="595"/>
      <c r="C186" s="194"/>
      <c r="D186" s="195"/>
      <c r="E186" s="196"/>
      <c r="F186" s="596"/>
      <c r="G186" s="597"/>
      <c r="H186" s="302"/>
      <c r="I186" s="598"/>
      <c r="J186" s="599"/>
      <c r="K186" s="600"/>
      <c r="L186" s="601"/>
      <c r="M186" s="600"/>
      <c r="N186" s="602"/>
      <c r="O186" s="598"/>
      <c r="P186" s="602"/>
      <c r="Q186" s="603"/>
      <c r="R186" s="604"/>
      <c r="S186" s="604"/>
      <c r="T186" s="605"/>
      <c r="U186" s="701"/>
      <c r="V186" s="606"/>
      <c r="W186" s="607"/>
      <c r="X186" s="607"/>
      <c r="Y186" s="608"/>
      <c r="Z186" s="315"/>
      <c r="AA186" s="228"/>
      <c r="AB186" s="609"/>
      <c r="AC186" s="610"/>
      <c r="AD186" s="602"/>
      <c r="AE186" s="611"/>
      <c r="AF186" s="599"/>
      <c r="AG186" s="599"/>
      <c r="AH186" s="602"/>
      <c r="AI186" s="611"/>
      <c r="AJ186" s="602"/>
      <c r="AK186" s="612"/>
      <c r="AL186" s="607"/>
      <c r="AM186" s="607"/>
      <c r="AN186" s="613"/>
      <c r="AO186" s="614"/>
      <c r="AP186" s="615"/>
      <c r="AQ186" s="608"/>
      <c r="AR186" s="616"/>
      <c r="AS186" s="608"/>
      <c r="AT186" s="616"/>
      <c r="AU186" s="617"/>
      <c r="AV186" s="614"/>
      <c r="AW186" s="618"/>
      <c r="AX186" s="619"/>
      <c r="AY186" s="612"/>
      <c r="AZ186" s="607"/>
      <c r="BA186" s="607"/>
      <c r="BB186" s="613"/>
      <c r="BC186" s="620"/>
      <c r="BD186" s="615"/>
      <c r="BE186" s="608"/>
      <c r="BF186" s="616"/>
      <c r="BG186" s="608"/>
      <c r="BH186" s="616"/>
      <c r="BI186" s="617"/>
      <c r="BJ186" s="620"/>
      <c r="BK186" s="618"/>
      <c r="BL186" s="619"/>
      <c r="BM186" s="598"/>
      <c r="BN186" s="621"/>
      <c r="BO186" s="602"/>
      <c r="BP186" s="598"/>
      <c r="BQ186" s="621"/>
      <c r="BR186" s="602"/>
      <c r="BS186" s="598"/>
      <c r="BT186" s="621"/>
      <c r="BU186" s="602"/>
      <c r="BV186" s="598"/>
      <c r="BW186" s="621"/>
      <c r="BX186" s="602"/>
      <c r="BY186" s="598"/>
      <c r="BZ186" s="621"/>
      <c r="CA186" s="602"/>
      <c r="CB186" s="622"/>
      <c r="CC186" s="601"/>
      <c r="CD186" s="623"/>
      <c r="CE186" s="624"/>
      <c r="CF186" s="625"/>
      <c r="CG186" s="626"/>
      <c r="CH186" s="626"/>
      <c r="CI186" s="626"/>
      <c r="CJ186" s="626"/>
      <c r="CK186" s="627"/>
      <c r="CL186" s="624"/>
      <c r="CM186" s="602"/>
      <c r="CN186" s="610"/>
      <c r="CO186" s="628"/>
      <c r="CP186" s="629"/>
      <c r="CQ186" s="630"/>
      <c r="CR186" s="629"/>
      <c r="CS186" s="630"/>
      <c r="CT186" s="629"/>
      <c r="CU186" s="630"/>
      <c r="CV186" s="629"/>
      <c r="CW186" s="337"/>
      <c r="CX186" s="338"/>
      <c r="CY186" s="299"/>
      <c r="CZ186" s="296"/>
      <c r="DA186" s="297"/>
      <c r="DB186" s="299"/>
      <c r="DC186" s="296"/>
      <c r="DD186" s="297"/>
      <c r="DE186" s="299"/>
      <c r="DF186" s="296"/>
      <c r="DG186" s="297"/>
      <c r="DH186" s="299"/>
      <c r="DI186" s="296"/>
      <c r="DJ186" s="297"/>
      <c r="DK186" s="299"/>
      <c r="DL186" s="296"/>
      <c r="DM186" s="297"/>
      <c r="DN186" s="299"/>
      <c r="DO186" s="296"/>
      <c r="DP186" s="297"/>
      <c r="DQ186" s="299"/>
      <c r="DR186" s="296"/>
      <c r="DS186" s="297"/>
      <c r="DT186" s="299"/>
      <c r="DU186" s="296"/>
      <c r="DV186" s="297"/>
      <c r="DW186" s="299"/>
      <c r="DX186" s="296"/>
      <c r="DY186" s="297"/>
      <c r="DZ186" s="299"/>
      <c r="EA186" s="296"/>
      <c r="EB186" s="297"/>
      <c r="EC186" s="299"/>
      <c r="ED186" s="296"/>
      <c r="EE186" s="297"/>
      <c r="EF186" s="299"/>
      <c r="EG186" s="296"/>
      <c r="EH186" s="297"/>
      <c r="EI186" s="299"/>
      <c r="EJ186" s="337"/>
      <c r="EK186" s="338"/>
      <c r="EL186" s="299"/>
      <c r="EM186" s="296"/>
      <c r="EN186" s="297"/>
      <c r="EO186" s="299"/>
      <c r="EP186" s="296"/>
      <c r="EQ186" s="297"/>
      <c r="ER186" s="299"/>
      <c r="ES186" s="296"/>
      <c r="ET186" s="297"/>
      <c r="EU186" s="299"/>
      <c r="EV186" s="296"/>
      <c r="EW186" s="297"/>
      <c r="EX186" s="339"/>
      <c r="EZ186" s="631"/>
      <c r="FA186" s="602"/>
      <c r="FB186" s="228"/>
      <c r="FC186" s="229"/>
      <c r="FD186" s="632"/>
      <c r="FE186" s="231"/>
      <c r="FF186" s="289"/>
      <c r="FG186" s="233"/>
      <c r="FH186" s="289"/>
      <c r="FI186" s="290"/>
      <c r="FJ186" s="291"/>
      <c r="FK186" s="633"/>
      <c r="FL186" s="634"/>
      <c r="FM186" s="635"/>
      <c r="FN186" s="636"/>
      <c r="FO186" s="231"/>
      <c r="FP186" s="289"/>
      <c r="FQ186" s="233"/>
      <c r="FR186" s="289"/>
      <c r="FS186" s="290"/>
      <c r="FT186" s="291"/>
      <c r="FU186" s="633"/>
      <c r="FV186" s="634"/>
      <c r="FW186" s="635"/>
      <c r="FX186" s="636"/>
      <c r="FZ186" s="239"/>
      <c r="GA186" s="240"/>
      <c r="GD186" s="192"/>
      <c r="GE186" s="192"/>
    </row>
    <row r="187" spans="2:187" ht="18.75" customHeight="1" x14ac:dyDescent="0.15">
      <c r="B187" s="595"/>
      <c r="C187" s="194"/>
      <c r="D187" s="195"/>
      <c r="E187" s="196"/>
      <c r="F187" s="596"/>
      <c r="G187" s="597"/>
      <c r="H187" s="302"/>
      <c r="I187" s="598"/>
      <c r="J187" s="599"/>
      <c r="K187" s="600"/>
      <c r="L187" s="601"/>
      <c r="M187" s="600"/>
      <c r="N187" s="602"/>
      <c r="O187" s="598"/>
      <c r="P187" s="602"/>
      <c r="Q187" s="603"/>
      <c r="R187" s="604"/>
      <c r="S187" s="604"/>
      <c r="T187" s="605"/>
      <c r="U187" s="701"/>
      <c r="V187" s="606"/>
      <c r="W187" s="607"/>
      <c r="X187" s="607"/>
      <c r="Y187" s="608"/>
      <c r="Z187" s="315"/>
      <c r="AA187" s="228"/>
      <c r="AB187" s="609"/>
      <c r="AC187" s="610"/>
      <c r="AD187" s="602"/>
      <c r="AE187" s="611"/>
      <c r="AF187" s="599"/>
      <c r="AG187" s="599"/>
      <c r="AH187" s="602"/>
      <c r="AI187" s="611"/>
      <c r="AJ187" s="602"/>
      <c r="AK187" s="612"/>
      <c r="AL187" s="607"/>
      <c r="AM187" s="607"/>
      <c r="AN187" s="613"/>
      <c r="AO187" s="614"/>
      <c r="AP187" s="615"/>
      <c r="AQ187" s="608"/>
      <c r="AR187" s="616"/>
      <c r="AS187" s="608"/>
      <c r="AT187" s="616"/>
      <c r="AU187" s="617"/>
      <c r="AV187" s="614"/>
      <c r="AW187" s="618"/>
      <c r="AX187" s="619"/>
      <c r="AY187" s="612"/>
      <c r="AZ187" s="607"/>
      <c r="BA187" s="607"/>
      <c r="BB187" s="613"/>
      <c r="BC187" s="620"/>
      <c r="BD187" s="615"/>
      <c r="BE187" s="608"/>
      <c r="BF187" s="616"/>
      <c r="BG187" s="608"/>
      <c r="BH187" s="616"/>
      <c r="BI187" s="617"/>
      <c r="BJ187" s="620"/>
      <c r="BK187" s="618"/>
      <c r="BL187" s="619"/>
      <c r="BM187" s="598"/>
      <c r="BN187" s="621"/>
      <c r="BO187" s="602"/>
      <c r="BP187" s="598"/>
      <c r="BQ187" s="621"/>
      <c r="BR187" s="602"/>
      <c r="BS187" s="598"/>
      <c r="BT187" s="621"/>
      <c r="BU187" s="602"/>
      <c r="BV187" s="598"/>
      <c r="BW187" s="621"/>
      <c r="BX187" s="602"/>
      <c r="BY187" s="598"/>
      <c r="BZ187" s="621"/>
      <c r="CA187" s="602"/>
      <c r="CB187" s="622"/>
      <c r="CC187" s="601"/>
      <c r="CD187" s="623"/>
      <c r="CE187" s="624"/>
      <c r="CF187" s="625"/>
      <c r="CG187" s="626"/>
      <c r="CH187" s="626"/>
      <c r="CI187" s="626"/>
      <c r="CJ187" s="626"/>
      <c r="CK187" s="627"/>
      <c r="CL187" s="624"/>
      <c r="CM187" s="602"/>
      <c r="CN187" s="610"/>
      <c r="CO187" s="628"/>
      <c r="CP187" s="629"/>
      <c r="CQ187" s="630"/>
      <c r="CR187" s="629"/>
      <c r="CS187" s="630"/>
      <c r="CT187" s="629"/>
      <c r="CU187" s="630"/>
      <c r="CV187" s="629"/>
      <c r="CW187" s="337"/>
      <c r="CX187" s="338"/>
      <c r="CY187" s="299"/>
      <c r="CZ187" s="296"/>
      <c r="DA187" s="297"/>
      <c r="DB187" s="299"/>
      <c r="DC187" s="296"/>
      <c r="DD187" s="297"/>
      <c r="DE187" s="299"/>
      <c r="DF187" s="296"/>
      <c r="DG187" s="297"/>
      <c r="DH187" s="299"/>
      <c r="DI187" s="296"/>
      <c r="DJ187" s="297"/>
      <c r="DK187" s="299"/>
      <c r="DL187" s="296"/>
      <c r="DM187" s="297"/>
      <c r="DN187" s="299"/>
      <c r="DO187" s="296"/>
      <c r="DP187" s="297"/>
      <c r="DQ187" s="299"/>
      <c r="DR187" s="296"/>
      <c r="DS187" s="297"/>
      <c r="DT187" s="299"/>
      <c r="DU187" s="296"/>
      <c r="DV187" s="297"/>
      <c r="DW187" s="299"/>
      <c r="DX187" s="296"/>
      <c r="DY187" s="297"/>
      <c r="DZ187" s="299"/>
      <c r="EA187" s="296"/>
      <c r="EB187" s="297"/>
      <c r="EC187" s="299"/>
      <c r="ED187" s="296"/>
      <c r="EE187" s="297"/>
      <c r="EF187" s="299"/>
      <c r="EG187" s="296"/>
      <c r="EH187" s="297"/>
      <c r="EI187" s="299"/>
      <c r="EJ187" s="337"/>
      <c r="EK187" s="338"/>
      <c r="EL187" s="299"/>
      <c r="EM187" s="296"/>
      <c r="EN187" s="297"/>
      <c r="EO187" s="299"/>
      <c r="EP187" s="296"/>
      <c r="EQ187" s="297"/>
      <c r="ER187" s="299"/>
      <c r="ES187" s="296"/>
      <c r="ET187" s="297"/>
      <c r="EU187" s="299"/>
      <c r="EV187" s="296"/>
      <c r="EW187" s="297"/>
      <c r="EX187" s="339"/>
      <c r="EZ187" s="631"/>
      <c r="FA187" s="602"/>
      <c r="FB187" s="228"/>
      <c r="FC187" s="229"/>
      <c r="FD187" s="632"/>
      <c r="FE187" s="231"/>
      <c r="FF187" s="289"/>
      <c r="FG187" s="233"/>
      <c r="FH187" s="289"/>
      <c r="FI187" s="290"/>
      <c r="FJ187" s="291"/>
      <c r="FK187" s="633"/>
      <c r="FL187" s="634"/>
      <c r="FM187" s="635"/>
      <c r="FN187" s="636"/>
      <c r="FO187" s="231"/>
      <c r="FP187" s="289"/>
      <c r="FQ187" s="233"/>
      <c r="FR187" s="289"/>
      <c r="FS187" s="290"/>
      <c r="FT187" s="291"/>
      <c r="FU187" s="633"/>
      <c r="FV187" s="634"/>
      <c r="FW187" s="635"/>
      <c r="FX187" s="636"/>
      <c r="FZ187" s="239"/>
      <c r="GA187" s="240"/>
      <c r="GD187" s="192"/>
      <c r="GE187" s="192"/>
    </row>
    <row r="188" spans="2:187" ht="18.75" customHeight="1" x14ac:dyDescent="0.15">
      <c r="B188" s="595"/>
      <c r="C188" s="194"/>
      <c r="D188" s="195"/>
      <c r="E188" s="196"/>
      <c r="F188" s="596"/>
      <c r="G188" s="597"/>
      <c r="H188" s="302"/>
      <c r="I188" s="598"/>
      <c r="J188" s="599"/>
      <c r="K188" s="600"/>
      <c r="L188" s="601"/>
      <c r="M188" s="600"/>
      <c r="N188" s="602"/>
      <c r="O188" s="598"/>
      <c r="P188" s="602"/>
      <c r="Q188" s="603"/>
      <c r="R188" s="604"/>
      <c r="S188" s="604"/>
      <c r="T188" s="605"/>
      <c r="U188" s="701"/>
      <c r="V188" s="606"/>
      <c r="W188" s="607"/>
      <c r="X188" s="607"/>
      <c r="Y188" s="608"/>
      <c r="Z188" s="315"/>
      <c r="AA188" s="228"/>
      <c r="AB188" s="609"/>
      <c r="AC188" s="610"/>
      <c r="AD188" s="602"/>
      <c r="AE188" s="611"/>
      <c r="AF188" s="599"/>
      <c r="AG188" s="599"/>
      <c r="AH188" s="602"/>
      <c r="AI188" s="611"/>
      <c r="AJ188" s="602"/>
      <c r="AK188" s="612"/>
      <c r="AL188" s="607"/>
      <c r="AM188" s="607"/>
      <c r="AN188" s="613"/>
      <c r="AO188" s="614"/>
      <c r="AP188" s="615"/>
      <c r="AQ188" s="608"/>
      <c r="AR188" s="616"/>
      <c r="AS188" s="608"/>
      <c r="AT188" s="616"/>
      <c r="AU188" s="617"/>
      <c r="AV188" s="614"/>
      <c r="AW188" s="618"/>
      <c r="AX188" s="619"/>
      <c r="AY188" s="612"/>
      <c r="AZ188" s="607"/>
      <c r="BA188" s="607"/>
      <c r="BB188" s="613"/>
      <c r="BC188" s="620"/>
      <c r="BD188" s="615"/>
      <c r="BE188" s="608"/>
      <c r="BF188" s="616"/>
      <c r="BG188" s="608"/>
      <c r="BH188" s="616"/>
      <c r="BI188" s="617"/>
      <c r="BJ188" s="620"/>
      <c r="BK188" s="618"/>
      <c r="BL188" s="619"/>
      <c r="BM188" s="598"/>
      <c r="BN188" s="621"/>
      <c r="BO188" s="602"/>
      <c r="BP188" s="598"/>
      <c r="BQ188" s="621"/>
      <c r="BR188" s="602"/>
      <c r="BS188" s="598"/>
      <c r="BT188" s="621"/>
      <c r="BU188" s="602"/>
      <c r="BV188" s="598"/>
      <c r="BW188" s="621"/>
      <c r="BX188" s="602"/>
      <c r="BY188" s="598"/>
      <c r="BZ188" s="621"/>
      <c r="CA188" s="602"/>
      <c r="CB188" s="622"/>
      <c r="CC188" s="601"/>
      <c r="CD188" s="623"/>
      <c r="CE188" s="624"/>
      <c r="CF188" s="625"/>
      <c r="CG188" s="626"/>
      <c r="CH188" s="626"/>
      <c r="CI188" s="626"/>
      <c r="CJ188" s="626"/>
      <c r="CK188" s="627"/>
      <c r="CL188" s="624"/>
      <c r="CM188" s="602"/>
      <c r="CN188" s="610"/>
      <c r="CO188" s="628"/>
      <c r="CP188" s="629"/>
      <c r="CQ188" s="630"/>
      <c r="CR188" s="629"/>
      <c r="CS188" s="630"/>
      <c r="CT188" s="629"/>
      <c r="CU188" s="630"/>
      <c r="CV188" s="629"/>
      <c r="CW188" s="337"/>
      <c r="CX188" s="338"/>
      <c r="CY188" s="299"/>
      <c r="CZ188" s="296"/>
      <c r="DA188" s="297"/>
      <c r="DB188" s="299"/>
      <c r="DC188" s="296"/>
      <c r="DD188" s="297"/>
      <c r="DE188" s="299"/>
      <c r="DF188" s="296"/>
      <c r="DG188" s="297"/>
      <c r="DH188" s="299"/>
      <c r="DI188" s="296"/>
      <c r="DJ188" s="297"/>
      <c r="DK188" s="299"/>
      <c r="DL188" s="296"/>
      <c r="DM188" s="297"/>
      <c r="DN188" s="299"/>
      <c r="DO188" s="296"/>
      <c r="DP188" s="297"/>
      <c r="DQ188" s="299"/>
      <c r="DR188" s="296"/>
      <c r="DS188" s="297"/>
      <c r="DT188" s="299"/>
      <c r="DU188" s="296"/>
      <c r="DV188" s="297"/>
      <c r="DW188" s="299"/>
      <c r="DX188" s="296"/>
      <c r="DY188" s="297"/>
      <c r="DZ188" s="299"/>
      <c r="EA188" s="296"/>
      <c r="EB188" s="297"/>
      <c r="EC188" s="299"/>
      <c r="ED188" s="296"/>
      <c r="EE188" s="297"/>
      <c r="EF188" s="299"/>
      <c r="EG188" s="296"/>
      <c r="EH188" s="297"/>
      <c r="EI188" s="299"/>
      <c r="EJ188" s="337"/>
      <c r="EK188" s="338"/>
      <c r="EL188" s="299"/>
      <c r="EM188" s="296"/>
      <c r="EN188" s="297"/>
      <c r="EO188" s="299"/>
      <c r="EP188" s="296"/>
      <c r="EQ188" s="297"/>
      <c r="ER188" s="299"/>
      <c r="ES188" s="296"/>
      <c r="ET188" s="297"/>
      <c r="EU188" s="299"/>
      <c r="EV188" s="296"/>
      <c r="EW188" s="297"/>
      <c r="EX188" s="339"/>
      <c r="EZ188" s="631"/>
      <c r="FA188" s="602"/>
      <c r="FB188" s="228"/>
      <c r="FC188" s="229"/>
      <c r="FD188" s="632"/>
      <c r="FE188" s="231"/>
      <c r="FF188" s="289"/>
      <c r="FG188" s="233"/>
      <c r="FH188" s="289"/>
      <c r="FI188" s="290"/>
      <c r="FJ188" s="291"/>
      <c r="FK188" s="633"/>
      <c r="FL188" s="634"/>
      <c r="FM188" s="635"/>
      <c r="FN188" s="636"/>
      <c r="FO188" s="231"/>
      <c r="FP188" s="289"/>
      <c r="FQ188" s="233"/>
      <c r="FR188" s="289"/>
      <c r="FS188" s="290"/>
      <c r="FT188" s="291"/>
      <c r="FU188" s="633"/>
      <c r="FV188" s="634"/>
      <c r="FW188" s="635"/>
      <c r="FX188" s="636"/>
      <c r="FZ188" s="239"/>
      <c r="GA188" s="240"/>
      <c r="GD188" s="192"/>
      <c r="GE188" s="192"/>
    </row>
    <row r="189" spans="2:187" ht="18.75" customHeight="1" x14ac:dyDescent="0.15">
      <c r="B189" s="595"/>
      <c r="C189" s="194"/>
      <c r="D189" s="195"/>
      <c r="E189" s="196"/>
      <c r="F189" s="596"/>
      <c r="G189" s="597"/>
      <c r="H189" s="302"/>
      <c r="I189" s="598"/>
      <c r="J189" s="599"/>
      <c r="K189" s="600"/>
      <c r="L189" s="601"/>
      <c r="M189" s="600"/>
      <c r="N189" s="602"/>
      <c r="O189" s="598"/>
      <c r="P189" s="602"/>
      <c r="Q189" s="603"/>
      <c r="R189" s="604"/>
      <c r="S189" s="604"/>
      <c r="T189" s="605"/>
      <c r="U189" s="701"/>
      <c r="V189" s="606"/>
      <c r="W189" s="607"/>
      <c r="X189" s="607"/>
      <c r="Y189" s="608"/>
      <c r="Z189" s="315"/>
      <c r="AA189" s="228"/>
      <c r="AB189" s="609"/>
      <c r="AC189" s="610"/>
      <c r="AD189" s="602"/>
      <c r="AE189" s="611"/>
      <c r="AF189" s="599"/>
      <c r="AG189" s="599"/>
      <c r="AH189" s="602"/>
      <c r="AI189" s="611"/>
      <c r="AJ189" s="602"/>
      <c r="AK189" s="612"/>
      <c r="AL189" s="607"/>
      <c r="AM189" s="607"/>
      <c r="AN189" s="613"/>
      <c r="AO189" s="614"/>
      <c r="AP189" s="615"/>
      <c r="AQ189" s="608"/>
      <c r="AR189" s="616"/>
      <c r="AS189" s="608"/>
      <c r="AT189" s="616"/>
      <c r="AU189" s="617"/>
      <c r="AV189" s="614"/>
      <c r="AW189" s="618"/>
      <c r="AX189" s="619"/>
      <c r="AY189" s="612"/>
      <c r="AZ189" s="607"/>
      <c r="BA189" s="607"/>
      <c r="BB189" s="613"/>
      <c r="BC189" s="620"/>
      <c r="BD189" s="615"/>
      <c r="BE189" s="608"/>
      <c r="BF189" s="616"/>
      <c r="BG189" s="608"/>
      <c r="BH189" s="616"/>
      <c r="BI189" s="617"/>
      <c r="BJ189" s="620"/>
      <c r="BK189" s="618"/>
      <c r="BL189" s="619"/>
      <c r="BM189" s="598"/>
      <c r="BN189" s="621"/>
      <c r="BO189" s="602"/>
      <c r="BP189" s="598"/>
      <c r="BQ189" s="621"/>
      <c r="BR189" s="602"/>
      <c r="BS189" s="598"/>
      <c r="BT189" s="621"/>
      <c r="BU189" s="602"/>
      <c r="BV189" s="598"/>
      <c r="BW189" s="621"/>
      <c r="BX189" s="602"/>
      <c r="BY189" s="598"/>
      <c r="BZ189" s="621"/>
      <c r="CA189" s="602"/>
      <c r="CB189" s="622"/>
      <c r="CC189" s="601"/>
      <c r="CD189" s="623"/>
      <c r="CE189" s="624"/>
      <c r="CF189" s="625"/>
      <c r="CG189" s="626"/>
      <c r="CH189" s="626"/>
      <c r="CI189" s="626"/>
      <c r="CJ189" s="626"/>
      <c r="CK189" s="627"/>
      <c r="CL189" s="624"/>
      <c r="CM189" s="602"/>
      <c r="CN189" s="610"/>
      <c r="CO189" s="628"/>
      <c r="CP189" s="629"/>
      <c r="CQ189" s="630"/>
      <c r="CR189" s="629"/>
      <c r="CS189" s="630"/>
      <c r="CT189" s="629"/>
      <c r="CU189" s="630"/>
      <c r="CV189" s="629"/>
      <c r="CW189" s="337"/>
      <c r="CX189" s="338"/>
      <c r="CY189" s="299"/>
      <c r="CZ189" s="296"/>
      <c r="DA189" s="297"/>
      <c r="DB189" s="299"/>
      <c r="DC189" s="296"/>
      <c r="DD189" s="297"/>
      <c r="DE189" s="299"/>
      <c r="DF189" s="296"/>
      <c r="DG189" s="297"/>
      <c r="DH189" s="299"/>
      <c r="DI189" s="296"/>
      <c r="DJ189" s="297"/>
      <c r="DK189" s="299"/>
      <c r="DL189" s="296"/>
      <c r="DM189" s="297"/>
      <c r="DN189" s="299"/>
      <c r="DO189" s="296"/>
      <c r="DP189" s="297"/>
      <c r="DQ189" s="299"/>
      <c r="DR189" s="296"/>
      <c r="DS189" s="297"/>
      <c r="DT189" s="299"/>
      <c r="DU189" s="296"/>
      <c r="DV189" s="297"/>
      <c r="DW189" s="299"/>
      <c r="DX189" s="296"/>
      <c r="DY189" s="297"/>
      <c r="DZ189" s="299"/>
      <c r="EA189" s="296"/>
      <c r="EB189" s="297"/>
      <c r="EC189" s="299"/>
      <c r="ED189" s="296"/>
      <c r="EE189" s="297"/>
      <c r="EF189" s="299"/>
      <c r="EG189" s="296"/>
      <c r="EH189" s="297"/>
      <c r="EI189" s="299"/>
      <c r="EJ189" s="337"/>
      <c r="EK189" s="338"/>
      <c r="EL189" s="299"/>
      <c r="EM189" s="296"/>
      <c r="EN189" s="297"/>
      <c r="EO189" s="299"/>
      <c r="EP189" s="296"/>
      <c r="EQ189" s="297"/>
      <c r="ER189" s="299"/>
      <c r="ES189" s="296"/>
      <c r="ET189" s="297"/>
      <c r="EU189" s="299"/>
      <c r="EV189" s="296"/>
      <c r="EW189" s="297"/>
      <c r="EX189" s="339"/>
      <c r="EZ189" s="631"/>
      <c r="FA189" s="602"/>
      <c r="FB189" s="228"/>
      <c r="FC189" s="229"/>
      <c r="FD189" s="632"/>
      <c r="FE189" s="231"/>
      <c r="FF189" s="289"/>
      <c r="FG189" s="233"/>
      <c r="FH189" s="289"/>
      <c r="FI189" s="290"/>
      <c r="FJ189" s="291"/>
      <c r="FK189" s="633"/>
      <c r="FL189" s="634"/>
      <c r="FM189" s="635"/>
      <c r="FN189" s="636"/>
      <c r="FO189" s="231"/>
      <c r="FP189" s="289"/>
      <c r="FQ189" s="233"/>
      <c r="FR189" s="289"/>
      <c r="FS189" s="290"/>
      <c r="FT189" s="291"/>
      <c r="FU189" s="633"/>
      <c r="FV189" s="634"/>
      <c r="FW189" s="635"/>
      <c r="FX189" s="636"/>
      <c r="FZ189" s="239"/>
      <c r="GA189" s="240"/>
      <c r="GD189" s="192"/>
      <c r="GE189" s="192"/>
    </row>
    <row r="190" spans="2:187" ht="18.75" customHeight="1" x14ac:dyDescent="0.15">
      <c r="B190" s="595"/>
      <c r="C190" s="194"/>
      <c r="D190" s="195"/>
      <c r="E190" s="196"/>
      <c r="F190" s="596"/>
      <c r="G190" s="597"/>
      <c r="H190" s="302"/>
      <c r="I190" s="598"/>
      <c r="J190" s="599"/>
      <c r="K190" s="600"/>
      <c r="L190" s="601"/>
      <c r="M190" s="600"/>
      <c r="N190" s="602"/>
      <c r="O190" s="598"/>
      <c r="P190" s="602"/>
      <c r="Q190" s="603"/>
      <c r="R190" s="604"/>
      <c r="S190" s="604"/>
      <c r="T190" s="605"/>
      <c r="U190" s="701"/>
      <c r="V190" s="606"/>
      <c r="W190" s="607"/>
      <c r="X190" s="607"/>
      <c r="Y190" s="608"/>
      <c r="Z190" s="315"/>
      <c r="AA190" s="228"/>
      <c r="AB190" s="609"/>
      <c r="AC190" s="610"/>
      <c r="AD190" s="602"/>
      <c r="AE190" s="611"/>
      <c r="AF190" s="599"/>
      <c r="AG190" s="599"/>
      <c r="AH190" s="602"/>
      <c r="AI190" s="611"/>
      <c r="AJ190" s="602"/>
      <c r="AK190" s="612"/>
      <c r="AL190" s="607"/>
      <c r="AM190" s="607"/>
      <c r="AN190" s="613"/>
      <c r="AO190" s="614"/>
      <c r="AP190" s="615"/>
      <c r="AQ190" s="608"/>
      <c r="AR190" s="616"/>
      <c r="AS190" s="608"/>
      <c r="AT190" s="616"/>
      <c r="AU190" s="617"/>
      <c r="AV190" s="614"/>
      <c r="AW190" s="618"/>
      <c r="AX190" s="619"/>
      <c r="AY190" s="612"/>
      <c r="AZ190" s="607"/>
      <c r="BA190" s="607"/>
      <c r="BB190" s="613"/>
      <c r="BC190" s="620"/>
      <c r="BD190" s="615"/>
      <c r="BE190" s="608"/>
      <c r="BF190" s="616"/>
      <c r="BG190" s="608"/>
      <c r="BH190" s="616"/>
      <c r="BI190" s="617"/>
      <c r="BJ190" s="620"/>
      <c r="BK190" s="618"/>
      <c r="BL190" s="619"/>
      <c r="BM190" s="598"/>
      <c r="BN190" s="621"/>
      <c r="BO190" s="602"/>
      <c r="BP190" s="598"/>
      <c r="BQ190" s="621"/>
      <c r="BR190" s="602"/>
      <c r="BS190" s="598"/>
      <c r="BT190" s="621"/>
      <c r="BU190" s="602"/>
      <c r="BV190" s="598"/>
      <c r="BW190" s="621"/>
      <c r="BX190" s="602"/>
      <c r="BY190" s="598"/>
      <c r="BZ190" s="621"/>
      <c r="CA190" s="602"/>
      <c r="CB190" s="622"/>
      <c r="CC190" s="601"/>
      <c r="CD190" s="623"/>
      <c r="CE190" s="624"/>
      <c r="CF190" s="625"/>
      <c r="CG190" s="626"/>
      <c r="CH190" s="626"/>
      <c r="CI190" s="626"/>
      <c r="CJ190" s="626"/>
      <c r="CK190" s="627"/>
      <c r="CL190" s="624"/>
      <c r="CM190" s="602"/>
      <c r="CN190" s="610"/>
      <c r="CO190" s="628"/>
      <c r="CP190" s="629"/>
      <c r="CQ190" s="630"/>
      <c r="CR190" s="629"/>
      <c r="CS190" s="630"/>
      <c r="CT190" s="629"/>
      <c r="CU190" s="630"/>
      <c r="CV190" s="629"/>
      <c r="CW190" s="337"/>
      <c r="CX190" s="338"/>
      <c r="CY190" s="299"/>
      <c r="CZ190" s="296"/>
      <c r="DA190" s="297"/>
      <c r="DB190" s="299"/>
      <c r="DC190" s="296"/>
      <c r="DD190" s="297"/>
      <c r="DE190" s="299"/>
      <c r="DF190" s="296"/>
      <c r="DG190" s="297"/>
      <c r="DH190" s="299"/>
      <c r="DI190" s="296"/>
      <c r="DJ190" s="297"/>
      <c r="DK190" s="299"/>
      <c r="DL190" s="296"/>
      <c r="DM190" s="297"/>
      <c r="DN190" s="299"/>
      <c r="DO190" s="296"/>
      <c r="DP190" s="297"/>
      <c r="DQ190" s="299"/>
      <c r="DR190" s="296"/>
      <c r="DS190" s="297"/>
      <c r="DT190" s="299"/>
      <c r="DU190" s="296"/>
      <c r="DV190" s="297"/>
      <c r="DW190" s="299"/>
      <c r="DX190" s="296"/>
      <c r="DY190" s="297"/>
      <c r="DZ190" s="299"/>
      <c r="EA190" s="296"/>
      <c r="EB190" s="297"/>
      <c r="EC190" s="299"/>
      <c r="ED190" s="296"/>
      <c r="EE190" s="297"/>
      <c r="EF190" s="299"/>
      <c r="EG190" s="296"/>
      <c r="EH190" s="297"/>
      <c r="EI190" s="299"/>
      <c r="EJ190" s="337"/>
      <c r="EK190" s="338"/>
      <c r="EL190" s="299"/>
      <c r="EM190" s="296"/>
      <c r="EN190" s="297"/>
      <c r="EO190" s="299"/>
      <c r="EP190" s="296"/>
      <c r="EQ190" s="297"/>
      <c r="ER190" s="299"/>
      <c r="ES190" s="296"/>
      <c r="ET190" s="297"/>
      <c r="EU190" s="299"/>
      <c r="EV190" s="296"/>
      <c r="EW190" s="297"/>
      <c r="EX190" s="339"/>
      <c r="EZ190" s="631"/>
      <c r="FA190" s="602"/>
      <c r="FB190" s="228"/>
      <c r="FC190" s="229"/>
      <c r="FD190" s="632"/>
      <c r="FE190" s="231"/>
      <c r="FF190" s="289"/>
      <c r="FG190" s="233"/>
      <c r="FH190" s="289"/>
      <c r="FI190" s="290"/>
      <c r="FJ190" s="291"/>
      <c r="FK190" s="633"/>
      <c r="FL190" s="634"/>
      <c r="FM190" s="635"/>
      <c r="FN190" s="636"/>
      <c r="FO190" s="231"/>
      <c r="FP190" s="289"/>
      <c r="FQ190" s="233"/>
      <c r="FR190" s="289"/>
      <c r="FS190" s="290"/>
      <c r="FT190" s="291"/>
      <c r="FU190" s="633"/>
      <c r="FV190" s="634"/>
      <c r="FW190" s="635"/>
      <c r="FX190" s="636"/>
      <c r="FZ190" s="239"/>
      <c r="GA190" s="240"/>
      <c r="GD190" s="192"/>
      <c r="GE190" s="192"/>
    </row>
    <row r="191" spans="2:187" ht="18.75" customHeight="1" x14ac:dyDescent="0.15">
      <c r="B191" s="595"/>
      <c r="C191" s="194"/>
      <c r="D191" s="195"/>
      <c r="E191" s="196"/>
      <c r="F191" s="596"/>
      <c r="G191" s="597"/>
      <c r="H191" s="302"/>
      <c r="I191" s="598"/>
      <c r="J191" s="599"/>
      <c r="K191" s="600"/>
      <c r="L191" s="601"/>
      <c r="M191" s="600"/>
      <c r="N191" s="602"/>
      <c r="O191" s="598"/>
      <c r="P191" s="602"/>
      <c r="Q191" s="603"/>
      <c r="R191" s="604"/>
      <c r="S191" s="604"/>
      <c r="T191" s="605"/>
      <c r="U191" s="701"/>
      <c r="V191" s="606"/>
      <c r="W191" s="607"/>
      <c r="X191" s="607"/>
      <c r="Y191" s="608"/>
      <c r="Z191" s="315"/>
      <c r="AA191" s="228"/>
      <c r="AB191" s="609"/>
      <c r="AC191" s="610"/>
      <c r="AD191" s="602"/>
      <c r="AE191" s="611"/>
      <c r="AF191" s="599"/>
      <c r="AG191" s="599"/>
      <c r="AH191" s="602"/>
      <c r="AI191" s="611"/>
      <c r="AJ191" s="602"/>
      <c r="AK191" s="612"/>
      <c r="AL191" s="607"/>
      <c r="AM191" s="607"/>
      <c r="AN191" s="613"/>
      <c r="AO191" s="614"/>
      <c r="AP191" s="615"/>
      <c r="AQ191" s="608"/>
      <c r="AR191" s="616"/>
      <c r="AS191" s="608"/>
      <c r="AT191" s="616"/>
      <c r="AU191" s="617"/>
      <c r="AV191" s="614"/>
      <c r="AW191" s="618"/>
      <c r="AX191" s="619"/>
      <c r="AY191" s="612"/>
      <c r="AZ191" s="607"/>
      <c r="BA191" s="607"/>
      <c r="BB191" s="613"/>
      <c r="BC191" s="620"/>
      <c r="BD191" s="615"/>
      <c r="BE191" s="608"/>
      <c r="BF191" s="616"/>
      <c r="BG191" s="608"/>
      <c r="BH191" s="616"/>
      <c r="BI191" s="617"/>
      <c r="BJ191" s="620"/>
      <c r="BK191" s="618"/>
      <c r="BL191" s="619"/>
      <c r="BM191" s="598"/>
      <c r="BN191" s="621"/>
      <c r="BO191" s="602"/>
      <c r="BP191" s="598"/>
      <c r="BQ191" s="621"/>
      <c r="BR191" s="602"/>
      <c r="BS191" s="598"/>
      <c r="BT191" s="621"/>
      <c r="BU191" s="602"/>
      <c r="BV191" s="598"/>
      <c r="BW191" s="621"/>
      <c r="BX191" s="602"/>
      <c r="BY191" s="598"/>
      <c r="BZ191" s="621"/>
      <c r="CA191" s="602"/>
      <c r="CB191" s="622"/>
      <c r="CC191" s="601"/>
      <c r="CD191" s="623"/>
      <c r="CE191" s="624"/>
      <c r="CF191" s="625"/>
      <c r="CG191" s="626"/>
      <c r="CH191" s="626"/>
      <c r="CI191" s="626"/>
      <c r="CJ191" s="626"/>
      <c r="CK191" s="627"/>
      <c r="CL191" s="624"/>
      <c r="CM191" s="602"/>
      <c r="CN191" s="610"/>
      <c r="CO191" s="628"/>
      <c r="CP191" s="629"/>
      <c r="CQ191" s="630"/>
      <c r="CR191" s="629"/>
      <c r="CS191" s="630"/>
      <c r="CT191" s="629"/>
      <c r="CU191" s="630"/>
      <c r="CV191" s="629"/>
      <c r="CW191" s="337"/>
      <c r="CX191" s="338"/>
      <c r="CY191" s="299"/>
      <c r="CZ191" s="296"/>
      <c r="DA191" s="297"/>
      <c r="DB191" s="299"/>
      <c r="DC191" s="296"/>
      <c r="DD191" s="297"/>
      <c r="DE191" s="299"/>
      <c r="DF191" s="296"/>
      <c r="DG191" s="297"/>
      <c r="DH191" s="299"/>
      <c r="DI191" s="296"/>
      <c r="DJ191" s="297"/>
      <c r="DK191" s="299"/>
      <c r="DL191" s="296"/>
      <c r="DM191" s="297"/>
      <c r="DN191" s="299"/>
      <c r="DO191" s="296"/>
      <c r="DP191" s="297"/>
      <c r="DQ191" s="299"/>
      <c r="DR191" s="296"/>
      <c r="DS191" s="297"/>
      <c r="DT191" s="299"/>
      <c r="DU191" s="296"/>
      <c r="DV191" s="297"/>
      <c r="DW191" s="299"/>
      <c r="DX191" s="296"/>
      <c r="DY191" s="297"/>
      <c r="DZ191" s="299"/>
      <c r="EA191" s="296"/>
      <c r="EB191" s="297"/>
      <c r="EC191" s="299"/>
      <c r="ED191" s="296"/>
      <c r="EE191" s="297"/>
      <c r="EF191" s="299"/>
      <c r="EG191" s="296"/>
      <c r="EH191" s="297"/>
      <c r="EI191" s="299"/>
      <c r="EJ191" s="337"/>
      <c r="EK191" s="338"/>
      <c r="EL191" s="299"/>
      <c r="EM191" s="296"/>
      <c r="EN191" s="297"/>
      <c r="EO191" s="299"/>
      <c r="EP191" s="296"/>
      <c r="EQ191" s="297"/>
      <c r="ER191" s="299"/>
      <c r="ES191" s="296"/>
      <c r="ET191" s="297"/>
      <c r="EU191" s="299"/>
      <c r="EV191" s="296"/>
      <c r="EW191" s="297"/>
      <c r="EX191" s="339"/>
      <c r="EZ191" s="631"/>
      <c r="FA191" s="602"/>
      <c r="FB191" s="228"/>
      <c r="FC191" s="229"/>
      <c r="FD191" s="632"/>
      <c r="FE191" s="231"/>
      <c r="FF191" s="289"/>
      <c r="FG191" s="233"/>
      <c r="FH191" s="289"/>
      <c r="FI191" s="290"/>
      <c r="FJ191" s="291"/>
      <c r="FK191" s="633"/>
      <c r="FL191" s="634"/>
      <c r="FM191" s="635"/>
      <c r="FN191" s="636"/>
      <c r="FO191" s="231"/>
      <c r="FP191" s="289"/>
      <c r="FQ191" s="233"/>
      <c r="FR191" s="289"/>
      <c r="FS191" s="290"/>
      <c r="FT191" s="291"/>
      <c r="FU191" s="633"/>
      <c r="FV191" s="634"/>
      <c r="FW191" s="635"/>
      <c r="FX191" s="636"/>
      <c r="FZ191" s="239"/>
      <c r="GA191" s="240"/>
      <c r="GD191" s="192"/>
      <c r="GE191" s="192"/>
    </row>
    <row r="192" spans="2:187" ht="18.75" customHeight="1" x14ac:dyDescent="0.15">
      <c r="B192" s="595"/>
      <c r="C192" s="194"/>
      <c r="D192" s="195"/>
      <c r="E192" s="196"/>
      <c r="F192" s="596"/>
      <c r="G192" s="597"/>
      <c r="H192" s="302"/>
      <c r="I192" s="598"/>
      <c r="J192" s="599"/>
      <c r="K192" s="600"/>
      <c r="L192" s="601"/>
      <c r="M192" s="600"/>
      <c r="N192" s="602"/>
      <c r="O192" s="598"/>
      <c r="P192" s="602"/>
      <c r="Q192" s="603"/>
      <c r="R192" s="604"/>
      <c r="S192" s="604"/>
      <c r="T192" s="605"/>
      <c r="U192" s="701"/>
      <c r="V192" s="606"/>
      <c r="W192" s="607"/>
      <c r="X192" s="607"/>
      <c r="Y192" s="608"/>
      <c r="Z192" s="315"/>
      <c r="AA192" s="228"/>
      <c r="AB192" s="609"/>
      <c r="AC192" s="610"/>
      <c r="AD192" s="602"/>
      <c r="AE192" s="611"/>
      <c r="AF192" s="599"/>
      <c r="AG192" s="599"/>
      <c r="AH192" s="602"/>
      <c r="AI192" s="611"/>
      <c r="AJ192" s="602"/>
      <c r="AK192" s="612"/>
      <c r="AL192" s="607"/>
      <c r="AM192" s="607"/>
      <c r="AN192" s="613"/>
      <c r="AO192" s="614"/>
      <c r="AP192" s="615"/>
      <c r="AQ192" s="608"/>
      <c r="AR192" s="616"/>
      <c r="AS192" s="608"/>
      <c r="AT192" s="616"/>
      <c r="AU192" s="617"/>
      <c r="AV192" s="614"/>
      <c r="AW192" s="618"/>
      <c r="AX192" s="619"/>
      <c r="AY192" s="612"/>
      <c r="AZ192" s="607"/>
      <c r="BA192" s="607"/>
      <c r="BB192" s="613"/>
      <c r="BC192" s="620"/>
      <c r="BD192" s="615"/>
      <c r="BE192" s="608"/>
      <c r="BF192" s="616"/>
      <c r="BG192" s="608"/>
      <c r="BH192" s="616"/>
      <c r="BI192" s="617"/>
      <c r="BJ192" s="620"/>
      <c r="BK192" s="618"/>
      <c r="BL192" s="619"/>
      <c r="BM192" s="598"/>
      <c r="BN192" s="621"/>
      <c r="BO192" s="602"/>
      <c r="BP192" s="598"/>
      <c r="BQ192" s="621"/>
      <c r="BR192" s="602"/>
      <c r="BS192" s="598"/>
      <c r="BT192" s="621"/>
      <c r="BU192" s="602"/>
      <c r="BV192" s="598"/>
      <c r="BW192" s="621"/>
      <c r="BX192" s="602"/>
      <c r="BY192" s="598"/>
      <c r="BZ192" s="621"/>
      <c r="CA192" s="602"/>
      <c r="CB192" s="622"/>
      <c r="CC192" s="601"/>
      <c r="CD192" s="623"/>
      <c r="CE192" s="624"/>
      <c r="CF192" s="625"/>
      <c r="CG192" s="626"/>
      <c r="CH192" s="626"/>
      <c r="CI192" s="626"/>
      <c r="CJ192" s="626"/>
      <c r="CK192" s="627"/>
      <c r="CL192" s="624"/>
      <c r="CM192" s="602"/>
      <c r="CN192" s="610"/>
      <c r="CO192" s="628"/>
      <c r="CP192" s="629"/>
      <c r="CQ192" s="630"/>
      <c r="CR192" s="629"/>
      <c r="CS192" s="630"/>
      <c r="CT192" s="629"/>
      <c r="CU192" s="630"/>
      <c r="CV192" s="629"/>
      <c r="CW192" s="337"/>
      <c r="CX192" s="338"/>
      <c r="CY192" s="299"/>
      <c r="CZ192" s="296"/>
      <c r="DA192" s="297"/>
      <c r="DB192" s="299"/>
      <c r="DC192" s="296"/>
      <c r="DD192" s="297"/>
      <c r="DE192" s="299"/>
      <c r="DF192" s="296"/>
      <c r="DG192" s="297"/>
      <c r="DH192" s="299"/>
      <c r="DI192" s="296"/>
      <c r="DJ192" s="297"/>
      <c r="DK192" s="299"/>
      <c r="DL192" s="296"/>
      <c r="DM192" s="297"/>
      <c r="DN192" s="299"/>
      <c r="DO192" s="296"/>
      <c r="DP192" s="297"/>
      <c r="DQ192" s="299"/>
      <c r="DR192" s="296"/>
      <c r="DS192" s="297"/>
      <c r="DT192" s="299"/>
      <c r="DU192" s="296"/>
      <c r="DV192" s="297"/>
      <c r="DW192" s="299"/>
      <c r="DX192" s="296"/>
      <c r="DY192" s="297"/>
      <c r="DZ192" s="299"/>
      <c r="EA192" s="296"/>
      <c r="EB192" s="297"/>
      <c r="EC192" s="299"/>
      <c r="ED192" s="296"/>
      <c r="EE192" s="297"/>
      <c r="EF192" s="299"/>
      <c r="EG192" s="296"/>
      <c r="EH192" s="297"/>
      <c r="EI192" s="299"/>
      <c r="EJ192" s="337"/>
      <c r="EK192" s="338"/>
      <c r="EL192" s="299"/>
      <c r="EM192" s="296"/>
      <c r="EN192" s="297"/>
      <c r="EO192" s="299"/>
      <c r="EP192" s="296"/>
      <c r="EQ192" s="297"/>
      <c r="ER192" s="299"/>
      <c r="ES192" s="296"/>
      <c r="ET192" s="297"/>
      <c r="EU192" s="299"/>
      <c r="EV192" s="296"/>
      <c r="EW192" s="297"/>
      <c r="EX192" s="339"/>
      <c r="EZ192" s="631"/>
      <c r="FA192" s="602"/>
      <c r="FB192" s="228"/>
      <c r="FC192" s="229"/>
      <c r="FD192" s="632"/>
      <c r="FE192" s="231"/>
      <c r="FF192" s="289"/>
      <c r="FG192" s="233"/>
      <c r="FH192" s="289"/>
      <c r="FI192" s="290"/>
      <c r="FJ192" s="291"/>
      <c r="FK192" s="633"/>
      <c r="FL192" s="634"/>
      <c r="FM192" s="635"/>
      <c r="FN192" s="636"/>
      <c r="FO192" s="231"/>
      <c r="FP192" s="289"/>
      <c r="FQ192" s="233"/>
      <c r="FR192" s="289"/>
      <c r="FS192" s="290"/>
      <c r="FT192" s="291"/>
      <c r="FU192" s="633"/>
      <c r="FV192" s="634"/>
      <c r="FW192" s="635"/>
      <c r="FX192" s="636"/>
      <c r="FZ192" s="239"/>
      <c r="GA192" s="240"/>
      <c r="GD192" s="192"/>
      <c r="GE192" s="192"/>
    </row>
    <row r="193" spans="2:187" ht="18.75" customHeight="1" x14ac:dyDescent="0.15">
      <c r="B193" s="595"/>
      <c r="C193" s="194"/>
      <c r="D193" s="195"/>
      <c r="E193" s="196"/>
      <c r="F193" s="596"/>
      <c r="G193" s="597"/>
      <c r="H193" s="302"/>
      <c r="I193" s="598"/>
      <c r="J193" s="599"/>
      <c r="K193" s="600"/>
      <c r="L193" s="601"/>
      <c r="M193" s="600"/>
      <c r="N193" s="602"/>
      <c r="O193" s="598"/>
      <c r="P193" s="602"/>
      <c r="Q193" s="603"/>
      <c r="R193" s="604"/>
      <c r="S193" s="604"/>
      <c r="T193" s="605"/>
      <c r="U193" s="701"/>
      <c r="V193" s="606"/>
      <c r="W193" s="607"/>
      <c r="X193" s="607"/>
      <c r="Y193" s="608"/>
      <c r="Z193" s="315"/>
      <c r="AA193" s="228"/>
      <c r="AB193" s="609"/>
      <c r="AC193" s="610"/>
      <c r="AD193" s="602"/>
      <c r="AE193" s="611"/>
      <c r="AF193" s="599"/>
      <c r="AG193" s="599"/>
      <c r="AH193" s="602"/>
      <c r="AI193" s="611"/>
      <c r="AJ193" s="602"/>
      <c r="AK193" s="612"/>
      <c r="AL193" s="607"/>
      <c r="AM193" s="607"/>
      <c r="AN193" s="613"/>
      <c r="AO193" s="614"/>
      <c r="AP193" s="615"/>
      <c r="AQ193" s="608"/>
      <c r="AR193" s="616"/>
      <c r="AS193" s="608"/>
      <c r="AT193" s="616"/>
      <c r="AU193" s="617"/>
      <c r="AV193" s="614"/>
      <c r="AW193" s="618"/>
      <c r="AX193" s="619"/>
      <c r="AY193" s="612"/>
      <c r="AZ193" s="607"/>
      <c r="BA193" s="607"/>
      <c r="BB193" s="613"/>
      <c r="BC193" s="620"/>
      <c r="BD193" s="615"/>
      <c r="BE193" s="608"/>
      <c r="BF193" s="616"/>
      <c r="BG193" s="608"/>
      <c r="BH193" s="616"/>
      <c r="BI193" s="617"/>
      <c r="BJ193" s="620"/>
      <c r="BK193" s="618"/>
      <c r="BL193" s="619"/>
      <c r="BM193" s="598"/>
      <c r="BN193" s="621"/>
      <c r="BO193" s="602"/>
      <c r="BP193" s="598"/>
      <c r="BQ193" s="621"/>
      <c r="BR193" s="602"/>
      <c r="BS193" s="598"/>
      <c r="BT193" s="621"/>
      <c r="BU193" s="602"/>
      <c r="BV193" s="598"/>
      <c r="BW193" s="621"/>
      <c r="BX193" s="602"/>
      <c r="BY193" s="598"/>
      <c r="BZ193" s="621"/>
      <c r="CA193" s="602"/>
      <c r="CB193" s="622"/>
      <c r="CC193" s="601"/>
      <c r="CD193" s="623"/>
      <c r="CE193" s="624"/>
      <c r="CF193" s="625"/>
      <c r="CG193" s="626"/>
      <c r="CH193" s="626"/>
      <c r="CI193" s="626"/>
      <c r="CJ193" s="626"/>
      <c r="CK193" s="627"/>
      <c r="CL193" s="624"/>
      <c r="CM193" s="602"/>
      <c r="CN193" s="610"/>
      <c r="CO193" s="628"/>
      <c r="CP193" s="629"/>
      <c r="CQ193" s="630"/>
      <c r="CR193" s="629"/>
      <c r="CS193" s="630"/>
      <c r="CT193" s="629"/>
      <c r="CU193" s="630"/>
      <c r="CV193" s="629"/>
      <c r="CW193" s="337"/>
      <c r="CX193" s="338"/>
      <c r="CY193" s="299"/>
      <c r="CZ193" s="296"/>
      <c r="DA193" s="297"/>
      <c r="DB193" s="299"/>
      <c r="DC193" s="296"/>
      <c r="DD193" s="297"/>
      <c r="DE193" s="299"/>
      <c r="DF193" s="296"/>
      <c r="DG193" s="297"/>
      <c r="DH193" s="299"/>
      <c r="DI193" s="296"/>
      <c r="DJ193" s="297"/>
      <c r="DK193" s="299"/>
      <c r="DL193" s="296"/>
      <c r="DM193" s="297"/>
      <c r="DN193" s="299"/>
      <c r="DO193" s="296"/>
      <c r="DP193" s="297"/>
      <c r="DQ193" s="299"/>
      <c r="DR193" s="296"/>
      <c r="DS193" s="297"/>
      <c r="DT193" s="299"/>
      <c r="DU193" s="296"/>
      <c r="DV193" s="297"/>
      <c r="DW193" s="299"/>
      <c r="DX193" s="296"/>
      <c r="DY193" s="297"/>
      <c r="DZ193" s="299"/>
      <c r="EA193" s="296"/>
      <c r="EB193" s="297"/>
      <c r="EC193" s="299"/>
      <c r="ED193" s="296"/>
      <c r="EE193" s="297"/>
      <c r="EF193" s="299"/>
      <c r="EG193" s="296"/>
      <c r="EH193" s="297"/>
      <c r="EI193" s="299"/>
      <c r="EJ193" s="337"/>
      <c r="EK193" s="338"/>
      <c r="EL193" s="299"/>
      <c r="EM193" s="296"/>
      <c r="EN193" s="297"/>
      <c r="EO193" s="299"/>
      <c r="EP193" s="296"/>
      <c r="EQ193" s="297"/>
      <c r="ER193" s="299"/>
      <c r="ES193" s="296"/>
      <c r="ET193" s="297"/>
      <c r="EU193" s="299"/>
      <c r="EV193" s="296"/>
      <c r="EW193" s="297"/>
      <c r="EX193" s="339"/>
      <c r="EZ193" s="631"/>
      <c r="FA193" s="602"/>
      <c r="FB193" s="228"/>
      <c r="FC193" s="229"/>
      <c r="FD193" s="632"/>
      <c r="FE193" s="231"/>
      <c r="FF193" s="289"/>
      <c r="FG193" s="233"/>
      <c r="FH193" s="289"/>
      <c r="FI193" s="290"/>
      <c r="FJ193" s="291"/>
      <c r="FK193" s="633"/>
      <c r="FL193" s="634"/>
      <c r="FM193" s="635"/>
      <c r="FN193" s="636"/>
      <c r="FO193" s="231"/>
      <c r="FP193" s="289"/>
      <c r="FQ193" s="233"/>
      <c r="FR193" s="289"/>
      <c r="FS193" s="290"/>
      <c r="FT193" s="291"/>
      <c r="FU193" s="633"/>
      <c r="FV193" s="634"/>
      <c r="FW193" s="635"/>
      <c r="FX193" s="636"/>
      <c r="FZ193" s="239"/>
      <c r="GA193" s="240"/>
      <c r="GD193" s="192"/>
      <c r="GE193" s="192"/>
    </row>
    <row r="194" spans="2:187" ht="18.75" customHeight="1" x14ac:dyDescent="0.15">
      <c r="B194" s="595"/>
      <c r="C194" s="194"/>
      <c r="D194" s="195"/>
      <c r="E194" s="196"/>
      <c r="F194" s="596"/>
      <c r="G194" s="597"/>
      <c r="H194" s="302"/>
      <c r="I194" s="598"/>
      <c r="J194" s="599"/>
      <c r="K194" s="600"/>
      <c r="L194" s="601"/>
      <c r="M194" s="600"/>
      <c r="N194" s="602"/>
      <c r="O194" s="598"/>
      <c r="P194" s="602"/>
      <c r="Q194" s="603"/>
      <c r="R194" s="604"/>
      <c r="S194" s="604"/>
      <c r="T194" s="605"/>
      <c r="U194" s="701"/>
      <c r="V194" s="606"/>
      <c r="W194" s="607"/>
      <c r="X194" s="607"/>
      <c r="Y194" s="608"/>
      <c r="Z194" s="315"/>
      <c r="AA194" s="228"/>
      <c r="AB194" s="609"/>
      <c r="AC194" s="610"/>
      <c r="AD194" s="602"/>
      <c r="AE194" s="611"/>
      <c r="AF194" s="599"/>
      <c r="AG194" s="599"/>
      <c r="AH194" s="602"/>
      <c r="AI194" s="611"/>
      <c r="AJ194" s="602"/>
      <c r="AK194" s="612"/>
      <c r="AL194" s="607"/>
      <c r="AM194" s="607"/>
      <c r="AN194" s="613"/>
      <c r="AO194" s="614"/>
      <c r="AP194" s="615"/>
      <c r="AQ194" s="608"/>
      <c r="AR194" s="616"/>
      <c r="AS194" s="608"/>
      <c r="AT194" s="616"/>
      <c r="AU194" s="617"/>
      <c r="AV194" s="614"/>
      <c r="AW194" s="618"/>
      <c r="AX194" s="619"/>
      <c r="AY194" s="612"/>
      <c r="AZ194" s="607"/>
      <c r="BA194" s="607"/>
      <c r="BB194" s="613"/>
      <c r="BC194" s="620"/>
      <c r="BD194" s="615"/>
      <c r="BE194" s="608"/>
      <c r="BF194" s="616"/>
      <c r="BG194" s="608"/>
      <c r="BH194" s="616"/>
      <c r="BI194" s="617"/>
      <c r="BJ194" s="620"/>
      <c r="BK194" s="618"/>
      <c r="BL194" s="619"/>
      <c r="BM194" s="598"/>
      <c r="BN194" s="621"/>
      <c r="BO194" s="602"/>
      <c r="BP194" s="598"/>
      <c r="BQ194" s="621"/>
      <c r="BR194" s="602"/>
      <c r="BS194" s="598"/>
      <c r="BT194" s="621"/>
      <c r="BU194" s="602"/>
      <c r="BV194" s="598"/>
      <c r="BW194" s="621"/>
      <c r="BX194" s="602"/>
      <c r="BY194" s="598"/>
      <c r="BZ194" s="621"/>
      <c r="CA194" s="602"/>
      <c r="CB194" s="622"/>
      <c r="CC194" s="601"/>
      <c r="CD194" s="623"/>
      <c r="CE194" s="624"/>
      <c r="CF194" s="625"/>
      <c r="CG194" s="626"/>
      <c r="CH194" s="626"/>
      <c r="CI194" s="626"/>
      <c r="CJ194" s="626"/>
      <c r="CK194" s="627"/>
      <c r="CL194" s="624"/>
      <c r="CM194" s="602"/>
      <c r="CN194" s="610"/>
      <c r="CO194" s="628"/>
      <c r="CP194" s="629"/>
      <c r="CQ194" s="630"/>
      <c r="CR194" s="629"/>
      <c r="CS194" s="630"/>
      <c r="CT194" s="629"/>
      <c r="CU194" s="630"/>
      <c r="CV194" s="629"/>
      <c r="CW194" s="337"/>
      <c r="CX194" s="338"/>
      <c r="CY194" s="299"/>
      <c r="CZ194" s="296"/>
      <c r="DA194" s="297"/>
      <c r="DB194" s="299"/>
      <c r="DC194" s="296"/>
      <c r="DD194" s="297"/>
      <c r="DE194" s="299"/>
      <c r="DF194" s="296"/>
      <c r="DG194" s="297"/>
      <c r="DH194" s="299"/>
      <c r="DI194" s="296"/>
      <c r="DJ194" s="297"/>
      <c r="DK194" s="299"/>
      <c r="DL194" s="296"/>
      <c r="DM194" s="297"/>
      <c r="DN194" s="299"/>
      <c r="DO194" s="296"/>
      <c r="DP194" s="297"/>
      <c r="DQ194" s="299"/>
      <c r="DR194" s="296"/>
      <c r="DS194" s="297"/>
      <c r="DT194" s="299"/>
      <c r="DU194" s="296"/>
      <c r="DV194" s="297"/>
      <c r="DW194" s="299"/>
      <c r="DX194" s="296"/>
      <c r="DY194" s="297"/>
      <c r="DZ194" s="299"/>
      <c r="EA194" s="296"/>
      <c r="EB194" s="297"/>
      <c r="EC194" s="299"/>
      <c r="ED194" s="296"/>
      <c r="EE194" s="297"/>
      <c r="EF194" s="299"/>
      <c r="EG194" s="296"/>
      <c r="EH194" s="297"/>
      <c r="EI194" s="299"/>
      <c r="EJ194" s="337"/>
      <c r="EK194" s="338"/>
      <c r="EL194" s="299"/>
      <c r="EM194" s="296"/>
      <c r="EN194" s="297"/>
      <c r="EO194" s="299"/>
      <c r="EP194" s="296"/>
      <c r="EQ194" s="297"/>
      <c r="ER194" s="299"/>
      <c r="ES194" s="296"/>
      <c r="ET194" s="297"/>
      <c r="EU194" s="299"/>
      <c r="EV194" s="296"/>
      <c r="EW194" s="297"/>
      <c r="EX194" s="339"/>
      <c r="EZ194" s="631"/>
      <c r="FA194" s="602"/>
      <c r="FB194" s="228"/>
      <c r="FC194" s="229"/>
      <c r="FD194" s="632"/>
      <c r="FE194" s="231"/>
      <c r="FF194" s="289"/>
      <c r="FG194" s="233"/>
      <c r="FH194" s="289"/>
      <c r="FI194" s="290"/>
      <c r="FJ194" s="291"/>
      <c r="FK194" s="633"/>
      <c r="FL194" s="634"/>
      <c r="FM194" s="635"/>
      <c r="FN194" s="636"/>
      <c r="FO194" s="231"/>
      <c r="FP194" s="289"/>
      <c r="FQ194" s="233"/>
      <c r="FR194" s="289"/>
      <c r="FS194" s="290"/>
      <c r="FT194" s="291"/>
      <c r="FU194" s="633"/>
      <c r="FV194" s="634"/>
      <c r="FW194" s="635"/>
      <c r="FX194" s="636"/>
      <c r="FZ194" s="239"/>
      <c r="GA194" s="240"/>
      <c r="GD194" s="192"/>
      <c r="GE194" s="192"/>
    </row>
    <row r="195" spans="2:187" ht="18.75" customHeight="1" x14ac:dyDescent="0.15">
      <c r="B195" s="595"/>
      <c r="C195" s="194"/>
      <c r="D195" s="195"/>
      <c r="E195" s="196"/>
      <c r="F195" s="596"/>
      <c r="G195" s="597"/>
      <c r="H195" s="302"/>
      <c r="I195" s="598"/>
      <c r="J195" s="599"/>
      <c r="K195" s="600"/>
      <c r="L195" s="601"/>
      <c r="M195" s="600"/>
      <c r="N195" s="602"/>
      <c r="O195" s="598"/>
      <c r="P195" s="602"/>
      <c r="Q195" s="603"/>
      <c r="R195" s="604"/>
      <c r="S195" s="604"/>
      <c r="T195" s="605"/>
      <c r="U195" s="701"/>
      <c r="V195" s="606"/>
      <c r="W195" s="607"/>
      <c r="X195" s="607"/>
      <c r="Y195" s="608"/>
      <c r="Z195" s="315"/>
      <c r="AA195" s="228"/>
      <c r="AB195" s="609"/>
      <c r="AC195" s="610"/>
      <c r="AD195" s="602"/>
      <c r="AE195" s="611"/>
      <c r="AF195" s="599"/>
      <c r="AG195" s="599"/>
      <c r="AH195" s="602"/>
      <c r="AI195" s="611"/>
      <c r="AJ195" s="602"/>
      <c r="AK195" s="612"/>
      <c r="AL195" s="607"/>
      <c r="AM195" s="607"/>
      <c r="AN195" s="613"/>
      <c r="AO195" s="614"/>
      <c r="AP195" s="615"/>
      <c r="AQ195" s="608"/>
      <c r="AR195" s="616"/>
      <c r="AS195" s="608"/>
      <c r="AT195" s="616"/>
      <c r="AU195" s="617"/>
      <c r="AV195" s="614"/>
      <c r="AW195" s="618"/>
      <c r="AX195" s="619"/>
      <c r="AY195" s="612"/>
      <c r="AZ195" s="607"/>
      <c r="BA195" s="607"/>
      <c r="BB195" s="613"/>
      <c r="BC195" s="620"/>
      <c r="BD195" s="615"/>
      <c r="BE195" s="608"/>
      <c r="BF195" s="616"/>
      <c r="BG195" s="608"/>
      <c r="BH195" s="616"/>
      <c r="BI195" s="617"/>
      <c r="BJ195" s="620"/>
      <c r="BK195" s="618"/>
      <c r="BL195" s="619"/>
      <c r="BM195" s="598"/>
      <c r="BN195" s="621"/>
      <c r="BO195" s="602"/>
      <c r="BP195" s="598"/>
      <c r="BQ195" s="621"/>
      <c r="BR195" s="602"/>
      <c r="BS195" s="598"/>
      <c r="BT195" s="621"/>
      <c r="BU195" s="602"/>
      <c r="BV195" s="598"/>
      <c r="BW195" s="621"/>
      <c r="BX195" s="602"/>
      <c r="BY195" s="598"/>
      <c r="BZ195" s="621"/>
      <c r="CA195" s="602"/>
      <c r="CB195" s="622"/>
      <c r="CC195" s="601"/>
      <c r="CD195" s="623"/>
      <c r="CE195" s="624"/>
      <c r="CF195" s="625"/>
      <c r="CG195" s="626"/>
      <c r="CH195" s="626"/>
      <c r="CI195" s="626"/>
      <c r="CJ195" s="626"/>
      <c r="CK195" s="627"/>
      <c r="CL195" s="624"/>
      <c r="CM195" s="602"/>
      <c r="CN195" s="610"/>
      <c r="CO195" s="628"/>
      <c r="CP195" s="629"/>
      <c r="CQ195" s="630"/>
      <c r="CR195" s="629"/>
      <c r="CS195" s="630"/>
      <c r="CT195" s="629"/>
      <c r="CU195" s="630"/>
      <c r="CV195" s="629"/>
      <c r="CW195" s="337"/>
      <c r="CX195" s="338"/>
      <c r="CY195" s="299"/>
      <c r="CZ195" s="296"/>
      <c r="DA195" s="297"/>
      <c r="DB195" s="299"/>
      <c r="DC195" s="296"/>
      <c r="DD195" s="297"/>
      <c r="DE195" s="299"/>
      <c r="DF195" s="296"/>
      <c r="DG195" s="297"/>
      <c r="DH195" s="299"/>
      <c r="DI195" s="296"/>
      <c r="DJ195" s="297"/>
      <c r="DK195" s="299"/>
      <c r="DL195" s="296"/>
      <c r="DM195" s="297"/>
      <c r="DN195" s="299"/>
      <c r="DO195" s="296"/>
      <c r="DP195" s="297"/>
      <c r="DQ195" s="299"/>
      <c r="DR195" s="296"/>
      <c r="DS195" s="297"/>
      <c r="DT195" s="299"/>
      <c r="DU195" s="296"/>
      <c r="DV195" s="297"/>
      <c r="DW195" s="299"/>
      <c r="DX195" s="296"/>
      <c r="DY195" s="297"/>
      <c r="DZ195" s="299"/>
      <c r="EA195" s="296"/>
      <c r="EB195" s="297"/>
      <c r="EC195" s="299"/>
      <c r="ED195" s="296"/>
      <c r="EE195" s="297"/>
      <c r="EF195" s="299"/>
      <c r="EG195" s="296"/>
      <c r="EH195" s="297"/>
      <c r="EI195" s="299"/>
      <c r="EJ195" s="337"/>
      <c r="EK195" s="338"/>
      <c r="EL195" s="299"/>
      <c r="EM195" s="296"/>
      <c r="EN195" s="297"/>
      <c r="EO195" s="299"/>
      <c r="EP195" s="296"/>
      <c r="EQ195" s="297"/>
      <c r="ER195" s="299"/>
      <c r="ES195" s="296"/>
      <c r="ET195" s="297"/>
      <c r="EU195" s="299"/>
      <c r="EV195" s="296"/>
      <c r="EW195" s="297"/>
      <c r="EX195" s="339"/>
      <c r="EZ195" s="631"/>
      <c r="FA195" s="602"/>
      <c r="FB195" s="228"/>
      <c r="FC195" s="229"/>
      <c r="FD195" s="632"/>
      <c r="FE195" s="231"/>
      <c r="FF195" s="289"/>
      <c r="FG195" s="233"/>
      <c r="FH195" s="289"/>
      <c r="FI195" s="290"/>
      <c r="FJ195" s="291"/>
      <c r="FK195" s="633"/>
      <c r="FL195" s="634"/>
      <c r="FM195" s="635"/>
      <c r="FN195" s="636"/>
      <c r="FO195" s="231"/>
      <c r="FP195" s="289"/>
      <c r="FQ195" s="233"/>
      <c r="FR195" s="289"/>
      <c r="FS195" s="290"/>
      <c r="FT195" s="291"/>
      <c r="FU195" s="633"/>
      <c r="FV195" s="634"/>
      <c r="FW195" s="635"/>
      <c r="FX195" s="636"/>
      <c r="FZ195" s="239"/>
      <c r="GA195" s="240"/>
      <c r="GD195" s="192"/>
      <c r="GE195" s="192"/>
    </row>
    <row r="196" spans="2:187" ht="18.75" customHeight="1" x14ac:dyDescent="0.15">
      <c r="B196" s="595"/>
      <c r="C196" s="194"/>
      <c r="D196" s="195"/>
      <c r="E196" s="196"/>
      <c r="F196" s="596"/>
      <c r="G196" s="597"/>
      <c r="H196" s="302"/>
      <c r="I196" s="598"/>
      <c r="J196" s="599"/>
      <c r="K196" s="600"/>
      <c r="L196" s="601"/>
      <c r="M196" s="600"/>
      <c r="N196" s="602"/>
      <c r="O196" s="598"/>
      <c r="P196" s="602"/>
      <c r="Q196" s="603"/>
      <c r="R196" s="604"/>
      <c r="S196" s="604"/>
      <c r="T196" s="605"/>
      <c r="U196" s="701"/>
      <c r="V196" s="606"/>
      <c r="W196" s="607"/>
      <c r="X196" s="607"/>
      <c r="Y196" s="608"/>
      <c r="Z196" s="315"/>
      <c r="AA196" s="228"/>
      <c r="AB196" s="609"/>
      <c r="AC196" s="610"/>
      <c r="AD196" s="602"/>
      <c r="AE196" s="611"/>
      <c r="AF196" s="599"/>
      <c r="AG196" s="599"/>
      <c r="AH196" s="602"/>
      <c r="AI196" s="611"/>
      <c r="AJ196" s="602"/>
      <c r="AK196" s="612"/>
      <c r="AL196" s="607"/>
      <c r="AM196" s="607"/>
      <c r="AN196" s="613"/>
      <c r="AO196" s="614"/>
      <c r="AP196" s="615"/>
      <c r="AQ196" s="608"/>
      <c r="AR196" s="616"/>
      <c r="AS196" s="608"/>
      <c r="AT196" s="616"/>
      <c r="AU196" s="617"/>
      <c r="AV196" s="614"/>
      <c r="AW196" s="618"/>
      <c r="AX196" s="619"/>
      <c r="AY196" s="612"/>
      <c r="AZ196" s="607"/>
      <c r="BA196" s="607"/>
      <c r="BB196" s="613"/>
      <c r="BC196" s="620"/>
      <c r="BD196" s="615"/>
      <c r="BE196" s="608"/>
      <c r="BF196" s="616"/>
      <c r="BG196" s="608"/>
      <c r="BH196" s="616"/>
      <c r="BI196" s="617"/>
      <c r="BJ196" s="620"/>
      <c r="BK196" s="618"/>
      <c r="BL196" s="619"/>
      <c r="BM196" s="598"/>
      <c r="BN196" s="621"/>
      <c r="BO196" s="602"/>
      <c r="BP196" s="598"/>
      <c r="BQ196" s="621"/>
      <c r="BR196" s="602"/>
      <c r="BS196" s="598"/>
      <c r="BT196" s="621"/>
      <c r="BU196" s="602"/>
      <c r="BV196" s="598"/>
      <c r="BW196" s="621"/>
      <c r="BX196" s="602"/>
      <c r="BY196" s="598"/>
      <c r="BZ196" s="621"/>
      <c r="CA196" s="602"/>
      <c r="CB196" s="622"/>
      <c r="CC196" s="601"/>
      <c r="CD196" s="623"/>
      <c r="CE196" s="624"/>
      <c r="CF196" s="625"/>
      <c r="CG196" s="626"/>
      <c r="CH196" s="626"/>
      <c r="CI196" s="626"/>
      <c r="CJ196" s="626"/>
      <c r="CK196" s="627"/>
      <c r="CL196" s="624"/>
      <c r="CM196" s="602"/>
      <c r="CN196" s="610"/>
      <c r="CO196" s="628"/>
      <c r="CP196" s="629"/>
      <c r="CQ196" s="630"/>
      <c r="CR196" s="629"/>
      <c r="CS196" s="630"/>
      <c r="CT196" s="629"/>
      <c r="CU196" s="630"/>
      <c r="CV196" s="629"/>
      <c r="CW196" s="337"/>
      <c r="CX196" s="338"/>
      <c r="CY196" s="299"/>
      <c r="CZ196" s="296"/>
      <c r="DA196" s="297"/>
      <c r="DB196" s="299"/>
      <c r="DC196" s="296"/>
      <c r="DD196" s="297"/>
      <c r="DE196" s="299"/>
      <c r="DF196" s="296"/>
      <c r="DG196" s="297"/>
      <c r="DH196" s="299"/>
      <c r="DI196" s="296"/>
      <c r="DJ196" s="297"/>
      <c r="DK196" s="299"/>
      <c r="DL196" s="296"/>
      <c r="DM196" s="297"/>
      <c r="DN196" s="299"/>
      <c r="DO196" s="296"/>
      <c r="DP196" s="297"/>
      <c r="DQ196" s="299"/>
      <c r="DR196" s="296"/>
      <c r="DS196" s="297"/>
      <c r="DT196" s="299"/>
      <c r="DU196" s="296"/>
      <c r="DV196" s="297"/>
      <c r="DW196" s="299"/>
      <c r="DX196" s="296"/>
      <c r="DY196" s="297"/>
      <c r="DZ196" s="299"/>
      <c r="EA196" s="296"/>
      <c r="EB196" s="297"/>
      <c r="EC196" s="299"/>
      <c r="ED196" s="296"/>
      <c r="EE196" s="297"/>
      <c r="EF196" s="299"/>
      <c r="EG196" s="296"/>
      <c r="EH196" s="297"/>
      <c r="EI196" s="299"/>
      <c r="EJ196" s="337"/>
      <c r="EK196" s="338"/>
      <c r="EL196" s="299"/>
      <c r="EM196" s="296"/>
      <c r="EN196" s="297"/>
      <c r="EO196" s="299"/>
      <c r="EP196" s="296"/>
      <c r="EQ196" s="297"/>
      <c r="ER196" s="299"/>
      <c r="ES196" s="296"/>
      <c r="ET196" s="297"/>
      <c r="EU196" s="299"/>
      <c r="EV196" s="296"/>
      <c r="EW196" s="297"/>
      <c r="EX196" s="339"/>
      <c r="EZ196" s="631"/>
      <c r="FA196" s="602"/>
      <c r="FB196" s="228"/>
      <c r="FC196" s="229"/>
      <c r="FD196" s="632"/>
      <c r="FE196" s="231"/>
      <c r="FF196" s="289"/>
      <c r="FG196" s="233"/>
      <c r="FH196" s="289"/>
      <c r="FI196" s="290"/>
      <c r="FJ196" s="291"/>
      <c r="FK196" s="633"/>
      <c r="FL196" s="634"/>
      <c r="FM196" s="635"/>
      <c r="FN196" s="636"/>
      <c r="FO196" s="231"/>
      <c r="FP196" s="289"/>
      <c r="FQ196" s="233"/>
      <c r="FR196" s="289"/>
      <c r="FS196" s="290"/>
      <c r="FT196" s="291"/>
      <c r="FU196" s="633"/>
      <c r="FV196" s="634"/>
      <c r="FW196" s="635"/>
      <c r="FX196" s="636"/>
      <c r="FZ196" s="239"/>
      <c r="GA196" s="240"/>
      <c r="GD196" s="192"/>
      <c r="GE196" s="192"/>
    </row>
    <row r="197" spans="2:187" ht="18.75" customHeight="1" x14ac:dyDescent="0.15">
      <c r="B197" s="595"/>
      <c r="C197" s="194"/>
      <c r="D197" s="195"/>
      <c r="E197" s="196"/>
      <c r="F197" s="596"/>
      <c r="G197" s="597"/>
      <c r="H197" s="302"/>
      <c r="I197" s="598"/>
      <c r="J197" s="599"/>
      <c r="K197" s="600"/>
      <c r="L197" s="601"/>
      <c r="M197" s="600"/>
      <c r="N197" s="602"/>
      <c r="O197" s="598"/>
      <c r="P197" s="602"/>
      <c r="Q197" s="603"/>
      <c r="R197" s="604"/>
      <c r="S197" s="604"/>
      <c r="T197" s="605"/>
      <c r="U197" s="701"/>
      <c r="V197" s="606"/>
      <c r="W197" s="607"/>
      <c r="X197" s="607"/>
      <c r="Y197" s="608"/>
      <c r="Z197" s="315"/>
      <c r="AA197" s="228"/>
      <c r="AB197" s="609"/>
      <c r="AC197" s="610"/>
      <c r="AD197" s="602"/>
      <c r="AE197" s="611"/>
      <c r="AF197" s="599"/>
      <c r="AG197" s="599"/>
      <c r="AH197" s="602"/>
      <c r="AI197" s="611"/>
      <c r="AJ197" s="602"/>
      <c r="AK197" s="612"/>
      <c r="AL197" s="607"/>
      <c r="AM197" s="607"/>
      <c r="AN197" s="613"/>
      <c r="AO197" s="614"/>
      <c r="AP197" s="615"/>
      <c r="AQ197" s="608"/>
      <c r="AR197" s="616"/>
      <c r="AS197" s="608"/>
      <c r="AT197" s="616"/>
      <c r="AU197" s="617"/>
      <c r="AV197" s="614"/>
      <c r="AW197" s="618"/>
      <c r="AX197" s="619"/>
      <c r="AY197" s="612"/>
      <c r="AZ197" s="607"/>
      <c r="BA197" s="607"/>
      <c r="BB197" s="613"/>
      <c r="BC197" s="620"/>
      <c r="BD197" s="615"/>
      <c r="BE197" s="608"/>
      <c r="BF197" s="616"/>
      <c r="BG197" s="608"/>
      <c r="BH197" s="616"/>
      <c r="BI197" s="617"/>
      <c r="BJ197" s="620"/>
      <c r="BK197" s="618"/>
      <c r="BL197" s="619"/>
      <c r="BM197" s="598"/>
      <c r="BN197" s="621"/>
      <c r="BO197" s="602"/>
      <c r="BP197" s="598"/>
      <c r="BQ197" s="621"/>
      <c r="BR197" s="602"/>
      <c r="BS197" s="598"/>
      <c r="BT197" s="621"/>
      <c r="BU197" s="602"/>
      <c r="BV197" s="598"/>
      <c r="BW197" s="621"/>
      <c r="BX197" s="602"/>
      <c r="BY197" s="598"/>
      <c r="BZ197" s="621"/>
      <c r="CA197" s="602"/>
      <c r="CB197" s="622"/>
      <c r="CC197" s="601"/>
      <c r="CD197" s="623"/>
      <c r="CE197" s="624"/>
      <c r="CF197" s="625"/>
      <c r="CG197" s="626"/>
      <c r="CH197" s="626"/>
      <c r="CI197" s="626"/>
      <c r="CJ197" s="626"/>
      <c r="CK197" s="627"/>
      <c r="CL197" s="624"/>
      <c r="CM197" s="602"/>
      <c r="CN197" s="610"/>
      <c r="CO197" s="628"/>
      <c r="CP197" s="629"/>
      <c r="CQ197" s="630"/>
      <c r="CR197" s="629"/>
      <c r="CS197" s="630"/>
      <c r="CT197" s="629"/>
      <c r="CU197" s="630"/>
      <c r="CV197" s="629"/>
      <c r="CW197" s="337"/>
      <c r="CX197" s="338"/>
      <c r="CY197" s="299"/>
      <c r="CZ197" s="296"/>
      <c r="DA197" s="297"/>
      <c r="DB197" s="299"/>
      <c r="DC197" s="296"/>
      <c r="DD197" s="297"/>
      <c r="DE197" s="299"/>
      <c r="DF197" s="296"/>
      <c r="DG197" s="297"/>
      <c r="DH197" s="299"/>
      <c r="DI197" s="296"/>
      <c r="DJ197" s="297"/>
      <c r="DK197" s="299"/>
      <c r="DL197" s="296"/>
      <c r="DM197" s="297"/>
      <c r="DN197" s="299"/>
      <c r="DO197" s="296"/>
      <c r="DP197" s="297"/>
      <c r="DQ197" s="299"/>
      <c r="DR197" s="296"/>
      <c r="DS197" s="297"/>
      <c r="DT197" s="299"/>
      <c r="DU197" s="296"/>
      <c r="DV197" s="297"/>
      <c r="DW197" s="299"/>
      <c r="DX197" s="296"/>
      <c r="DY197" s="297"/>
      <c r="DZ197" s="299"/>
      <c r="EA197" s="296"/>
      <c r="EB197" s="297"/>
      <c r="EC197" s="299"/>
      <c r="ED197" s="296"/>
      <c r="EE197" s="297"/>
      <c r="EF197" s="299"/>
      <c r="EG197" s="296"/>
      <c r="EH197" s="297"/>
      <c r="EI197" s="299"/>
      <c r="EJ197" s="337"/>
      <c r="EK197" s="338"/>
      <c r="EL197" s="299"/>
      <c r="EM197" s="296"/>
      <c r="EN197" s="297"/>
      <c r="EO197" s="299"/>
      <c r="EP197" s="296"/>
      <c r="EQ197" s="297"/>
      <c r="ER197" s="299"/>
      <c r="ES197" s="296"/>
      <c r="ET197" s="297"/>
      <c r="EU197" s="299"/>
      <c r="EV197" s="296"/>
      <c r="EW197" s="297"/>
      <c r="EX197" s="339"/>
      <c r="EZ197" s="631"/>
      <c r="FA197" s="602"/>
      <c r="FB197" s="228"/>
      <c r="FC197" s="229"/>
      <c r="FD197" s="632"/>
      <c r="FE197" s="231"/>
      <c r="FF197" s="289"/>
      <c r="FG197" s="233"/>
      <c r="FH197" s="289"/>
      <c r="FI197" s="290"/>
      <c r="FJ197" s="291"/>
      <c r="FK197" s="633"/>
      <c r="FL197" s="634"/>
      <c r="FM197" s="635"/>
      <c r="FN197" s="636"/>
      <c r="FO197" s="231"/>
      <c r="FP197" s="289"/>
      <c r="FQ197" s="233"/>
      <c r="FR197" s="289"/>
      <c r="FS197" s="290"/>
      <c r="FT197" s="291"/>
      <c r="FU197" s="633"/>
      <c r="FV197" s="634"/>
      <c r="FW197" s="635"/>
      <c r="FX197" s="636"/>
      <c r="FZ197" s="239"/>
      <c r="GA197" s="240"/>
      <c r="GD197" s="192"/>
      <c r="GE197" s="192"/>
    </row>
    <row r="198" spans="2:187" ht="18.75" customHeight="1" x14ac:dyDescent="0.15">
      <c r="B198" s="595"/>
      <c r="C198" s="194"/>
      <c r="D198" s="195"/>
      <c r="E198" s="196"/>
      <c r="F198" s="596"/>
      <c r="G198" s="597"/>
      <c r="H198" s="302"/>
      <c r="I198" s="598"/>
      <c r="J198" s="599"/>
      <c r="K198" s="600"/>
      <c r="L198" s="601"/>
      <c r="M198" s="600"/>
      <c r="N198" s="602"/>
      <c r="O198" s="598"/>
      <c r="P198" s="602"/>
      <c r="Q198" s="603"/>
      <c r="R198" s="604"/>
      <c r="S198" s="604"/>
      <c r="T198" s="605"/>
      <c r="U198" s="701"/>
      <c r="V198" s="606"/>
      <c r="W198" s="607"/>
      <c r="X198" s="607"/>
      <c r="Y198" s="608"/>
      <c r="Z198" s="315"/>
      <c r="AA198" s="228"/>
      <c r="AB198" s="609"/>
      <c r="AC198" s="610"/>
      <c r="AD198" s="602"/>
      <c r="AE198" s="611"/>
      <c r="AF198" s="599"/>
      <c r="AG198" s="599"/>
      <c r="AH198" s="602"/>
      <c r="AI198" s="611"/>
      <c r="AJ198" s="602"/>
      <c r="AK198" s="612"/>
      <c r="AL198" s="607"/>
      <c r="AM198" s="607"/>
      <c r="AN198" s="613"/>
      <c r="AO198" s="614"/>
      <c r="AP198" s="615"/>
      <c r="AQ198" s="608"/>
      <c r="AR198" s="616"/>
      <c r="AS198" s="608"/>
      <c r="AT198" s="616"/>
      <c r="AU198" s="617"/>
      <c r="AV198" s="614"/>
      <c r="AW198" s="618"/>
      <c r="AX198" s="619"/>
      <c r="AY198" s="612"/>
      <c r="AZ198" s="607"/>
      <c r="BA198" s="607"/>
      <c r="BB198" s="613"/>
      <c r="BC198" s="620"/>
      <c r="BD198" s="615"/>
      <c r="BE198" s="608"/>
      <c r="BF198" s="616"/>
      <c r="BG198" s="608"/>
      <c r="BH198" s="616"/>
      <c r="BI198" s="617"/>
      <c r="BJ198" s="620"/>
      <c r="BK198" s="618"/>
      <c r="BL198" s="619"/>
      <c r="BM198" s="598"/>
      <c r="BN198" s="621"/>
      <c r="BO198" s="602"/>
      <c r="BP198" s="598"/>
      <c r="BQ198" s="621"/>
      <c r="BR198" s="602"/>
      <c r="BS198" s="598"/>
      <c r="BT198" s="621"/>
      <c r="BU198" s="602"/>
      <c r="BV198" s="598"/>
      <c r="BW198" s="621"/>
      <c r="BX198" s="602"/>
      <c r="BY198" s="598"/>
      <c r="BZ198" s="621"/>
      <c r="CA198" s="602"/>
      <c r="CB198" s="622"/>
      <c r="CC198" s="601"/>
      <c r="CD198" s="623"/>
      <c r="CE198" s="624"/>
      <c r="CF198" s="625"/>
      <c r="CG198" s="626"/>
      <c r="CH198" s="626"/>
      <c r="CI198" s="626"/>
      <c r="CJ198" s="626"/>
      <c r="CK198" s="627"/>
      <c r="CL198" s="624"/>
      <c r="CM198" s="602"/>
      <c r="CN198" s="610"/>
      <c r="CO198" s="628"/>
      <c r="CP198" s="629"/>
      <c r="CQ198" s="630"/>
      <c r="CR198" s="629"/>
      <c r="CS198" s="630"/>
      <c r="CT198" s="629"/>
      <c r="CU198" s="630"/>
      <c r="CV198" s="629"/>
      <c r="CW198" s="337"/>
      <c r="CX198" s="338"/>
      <c r="CY198" s="299"/>
      <c r="CZ198" s="296"/>
      <c r="DA198" s="297"/>
      <c r="DB198" s="299"/>
      <c r="DC198" s="296"/>
      <c r="DD198" s="297"/>
      <c r="DE198" s="299"/>
      <c r="DF198" s="296"/>
      <c r="DG198" s="297"/>
      <c r="DH198" s="299"/>
      <c r="DI198" s="296"/>
      <c r="DJ198" s="297"/>
      <c r="DK198" s="299"/>
      <c r="DL198" s="296"/>
      <c r="DM198" s="297"/>
      <c r="DN198" s="299"/>
      <c r="DO198" s="296"/>
      <c r="DP198" s="297"/>
      <c r="DQ198" s="299"/>
      <c r="DR198" s="296"/>
      <c r="DS198" s="297"/>
      <c r="DT198" s="299"/>
      <c r="DU198" s="296"/>
      <c r="DV198" s="297"/>
      <c r="DW198" s="299"/>
      <c r="DX198" s="296"/>
      <c r="DY198" s="297"/>
      <c r="DZ198" s="299"/>
      <c r="EA198" s="296"/>
      <c r="EB198" s="297"/>
      <c r="EC198" s="299"/>
      <c r="ED198" s="296"/>
      <c r="EE198" s="297"/>
      <c r="EF198" s="299"/>
      <c r="EG198" s="296"/>
      <c r="EH198" s="297"/>
      <c r="EI198" s="299"/>
      <c r="EJ198" s="337"/>
      <c r="EK198" s="338"/>
      <c r="EL198" s="299"/>
      <c r="EM198" s="296"/>
      <c r="EN198" s="297"/>
      <c r="EO198" s="299"/>
      <c r="EP198" s="296"/>
      <c r="EQ198" s="297"/>
      <c r="ER198" s="299"/>
      <c r="ES198" s="296"/>
      <c r="ET198" s="297"/>
      <c r="EU198" s="299"/>
      <c r="EV198" s="296"/>
      <c r="EW198" s="297"/>
      <c r="EX198" s="339"/>
      <c r="EZ198" s="631"/>
      <c r="FA198" s="602"/>
      <c r="FB198" s="228"/>
      <c r="FC198" s="229"/>
      <c r="FD198" s="632"/>
      <c r="FE198" s="231"/>
      <c r="FF198" s="289"/>
      <c r="FG198" s="233"/>
      <c r="FH198" s="289"/>
      <c r="FI198" s="290"/>
      <c r="FJ198" s="291"/>
      <c r="FK198" s="633"/>
      <c r="FL198" s="634"/>
      <c r="FM198" s="635"/>
      <c r="FN198" s="636"/>
      <c r="FO198" s="231"/>
      <c r="FP198" s="289"/>
      <c r="FQ198" s="233"/>
      <c r="FR198" s="289"/>
      <c r="FS198" s="290"/>
      <c r="FT198" s="291"/>
      <c r="FU198" s="633"/>
      <c r="FV198" s="634"/>
      <c r="FW198" s="635"/>
      <c r="FX198" s="636"/>
      <c r="FZ198" s="239"/>
      <c r="GA198" s="240"/>
      <c r="GD198" s="192"/>
      <c r="GE198" s="192"/>
    </row>
    <row r="199" spans="2:187" ht="18.75" customHeight="1" x14ac:dyDescent="0.15">
      <c r="B199" s="595"/>
      <c r="C199" s="194"/>
      <c r="D199" s="195"/>
      <c r="E199" s="196"/>
      <c r="F199" s="596"/>
      <c r="G199" s="597"/>
      <c r="H199" s="302"/>
      <c r="I199" s="598"/>
      <c r="J199" s="599"/>
      <c r="K199" s="600"/>
      <c r="L199" s="601"/>
      <c r="M199" s="600"/>
      <c r="N199" s="602"/>
      <c r="O199" s="598"/>
      <c r="P199" s="602"/>
      <c r="Q199" s="603"/>
      <c r="R199" s="604"/>
      <c r="S199" s="604"/>
      <c r="T199" s="605"/>
      <c r="U199" s="701"/>
      <c r="V199" s="606"/>
      <c r="W199" s="607"/>
      <c r="X199" s="607"/>
      <c r="Y199" s="608"/>
      <c r="Z199" s="315"/>
      <c r="AA199" s="228"/>
      <c r="AB199" s="609"/>
      <c r="AC199" s="610"/>
      <c r="AD199" s="602"/>
      <c r="AE199" s="611"/>
      <c r="AF199" s="599"/>
      <c r="AG199" s="599"/>
      <c r="AH199" s="602"/>
      <c r="AI199" s="611"/>
      <c r="AJ199" s="602"/>
      <c r="AK199" s="612"/>
      <c r="AL199" s="607"/>
      <c r="AM199" s="607"/>
      <c r="AN199" s="613"/>
      <c r="AO199" s="614"/>
      <c r="AP199" s="615"/>
      <c r="AQ199" s="608"/>
      <c r="AR199" s="616"/>
      <c r="AS199" s="608"/>
      <c r="AT199" s="616"/>
      <c r="AU199" s="617"/>
      <c r="AV199" s="614"/>
      <c r="AW199" s="618"/>
      <c r="AX199" s="619"/>
      <c r="AY199" s="612"/>
      <c r="AZ199" s="607"/>
      <c r="BA199" s="607"/>
      <c r="BB199" s="613"/>
      <c r="BC199" s="620"/>
      <c r="BD199" s="615"/>
      <c r="BE199" s="608"/>
      <c r="BF199" s="616"/>
      <c r="BG199" s="608"/>
      <c r="BH199" s="616"/>
      <c r="BI199" s="617"/>
      <c r="BJ199" s="620"/>
      <c r="BK199" s="618"/>
      <c r="BL199" s="619"/>
      <c r="BM199" s="598"/>
      <c r="BN199" s="621"/>
      <c r="BO199" s="602"/>
      <c r="BP199" s="598"/>
      <c r="BQ199" s="621"/>
      <c r="BR199" s="602"/>
      <c r="BS199" s="598"/>
      <c r="BT199" s="621"/>
      <c r="BU199" s="602"/>
      <c r="BV199" s="598"/>
      <c r="BW199" s="621"/>
      <c r="BX199" s="602"/>
      <c r="BY199" s="598"/>
      <c r="BZ199" s="621"/>
      <c r="CA199" s="602"/>
      <c r="CB199" s="622"/>
      <c r="CC199" s="601"/>
      <c r="CD199" s="623"/>
      <c r="CE199" s="624"/>
      <c r="CF199" s="625"/>
      <c r="CG199" s="626"/>
      <c r="CH199" s="626"/>
      <c r="CI199" s="626"/>
      <c r="CJ199" s="626"/>
      <c r="CK199" s="627"/>
      <c r="CL199" s="624"/>
      <c r="CM199" s="602"/>
      <c r="CN199" s="610"/>
      <c r="CO199" s="628"/>
      <c r="CP199" s="629"/>
      <c r="CQ199" s="630"/>
      <c r="CR199" s="629"/>
      <c r="CS199" s="630"/>
      <c r="CT199" s="629"/>
      <c r="CU199" s="630"/>
      <c r="CV199" s="629"/>
      <c r="CW199" s="337"/>
      <c r="CX199" s="338"/>
      <c r="CY199" s="299"/>
      <c r="CZ199" s="296"/>
      <c r="DA199" s="297"/>
      <c r="DB199" s="299"/>
      <c r="DC199" s="296"/>
      <c r="DD199" s="297"/>
      <c r="DE199" s="299"/>
      <c r="DF199" s="296"/>
      <c r="DG199" s="297"/>
      <c r="DH199" s="299"/>
      <c r="DI199" s="296"/>
      <c r="DJ199" s="297"/>
      <c r="DK199" s="299"/>
      <c r="DL199" s="296"/>
      <c r="DM199" s="297"/>
      <c r="DN199" s="299"/>
      <c r="DO199" s="296"/>
      <c r="DP199" s="297"/>
      <c r="DQ199" s="299"/>
      <c r="DR199" s="296"/>
      <c r="DS199" s="297"/>
      <c r="DT199" s="299"/>
      <c r="DU199" s="296"/>
      <c r="DV199" s="297"/>
      <c r="DW199" s="299"/>
      <c r="DX199" s="296"/>
      <c r="DY199" s="297"/>
      <c r="DZ199" s="299"/>
      <c r="EA199" s="296"/>
      <c r="EB199" s="297"/>
      <c r="EC199" s="299"/>
      <c r="ED199" s="296"/>
      <c r="EE199" s="297"/>
      <c r="EF199" s="299"/>
      <c r="EG199" s="296"/>
      <c r="EH199" s="297"/>
      <c r="EI199" s="299"/>
      <c r="EJ199" s="337"/>
      <c r="EK199" s="338"/>
      <c r="EL199" s="299"/>
      <c r="EM199" s="296"/>
      <c r="EN199" s="297"/>
      <c r="EO199" s="299"/>
      <c r="EP199" s="296"/>
      <c r="EQ199" s="297"/>
      <c r="ER199" s="299"/>
      <c r="ES199" s="296"/>
      <c r="ET199" s="297"/>
      <c r="EU199" s="299"/>
      <c r="EV199" s="296"/>
      <c r="EW199" s="297"/>
      <c r="EX199" s="339"/>
      <c r="EZ199" s="631"/>
      <c r="FA199" s="602"/>
      <c r="FB199" s="228"/>
      <c r="FC199" s="229"/>
      <c r="FD199" s="632"/>
      <c r="FE199" s="231"/>
      <c r="FF199" s="289"/>
      <c r="FG199" s="233"/>
      <c r="FH199" s="289"/>
      <c r="FI199" s="290"/>
      <c r="FJ199" s="291"/>
      <c r="FK199" s="633"/>
      <c r="FL199" s="634"/>
      <c r="FM199" s="635"/>
      <c r="FN199" s="636"/>
      <c r="FO199" s="231"/>
      <c r="FP199" s="289"/>
      <c r="FQ199" s="233"/>
      <c r="FR199" s="289"/>
      <c r="FS199" s="290"/>
      <c r="FT199" s="291"/>
      <c r="FU199" s="633"/>
      <c r="FV199" s="634"/>
      <c r="FW199" s="635"/>
      <c r="FX199" s="636"/>
      <c r="FZ199" s="239"/>
      <c r="GA199" s="240"/>
      <c r="GD199" s="192"/>
      <c r="GE199" s="192"/>
    </row>
    <row r="200" spans="2:187" ht="18.75" customHeight="1" x14ac:dyDescent="0.15">
      <c r="B200" s="595"/>
      <c r="C200" s="194"/>
      <c r="D200" s="195"/>
      <c r="E200" s="196"/>
      <c r="F200" s="596"/>
      <c r="G200" s="597"/>
      <c r="H200" s="302"/>
      <c r="I200" s="598"/>
      <c r="J200" s="599"/>
      <c r="K200" s="600"/>
      <c r="L200" s="601"/>
      <c r="M200" s="600"/>
      <c r="N200" s="602"/>
      <c r="O200" s="598"/>
      <c r="P200" s="602"/>
      <c r="Q200" s="603"/>
      <c r="R200" s="604"/>
      <c r="S200" s="604"/>
      <c r="T200" s="605"/>
      <c r="U200" s="701"/>
      <c r="V200" s="606"/>
      <c r="W200" s="607"/>
      <c r="X200" s="607"/>
      <c r="Y200" s="608"/>
      <c r="Z200" s="315"/>
      <c r="AA200" s="228"/>
      <c r="AB200" s="609"/>
      <c r="AC200" s="610"/>
      <c r="AD200" s="602"/>
      <c r="AE200" s="611"/>
      <c r="AF200" s="599"/>
      <c r="AG200" s="599"/>
      <c r="AH200" s="602"/>
      <c r="AI200" s="611"/>
      <c r="AJ200" s="602"/>
      <c r="AK200" s="612"/>
      <c r="AL200" s="607"/>
      <c r="AM200" s="607"/>
      <c r="AN200" s="613"/>
      <c r="AO200" s="614"/>
      <c r="AP200" s="615"/>
      <c r="AQ200" s="608"/>
      <c r="AR200" s="616"/>
      <c r="AS200" s="608"/>
      <c r="AT200" s="616"/>
      <c r="AU200" s="617"/>
      <c r="AV200" s="614"/>
      <c r="AW200" s="618"/>
      <c r="AX200" s="619"/>
      <c r="AY200" s="612"/>
      <c r="AZ200" s="607"/>
      <c r="BA200" s="607"/>
      <c r="BB200" s="613"/>
      <c r="BC200" s="620"/>
      <c r="BD200" s="615"/>
      <c r="BE200" s="608"/>
      <c r="BF200" s="616"/>
      <c r="BG200" s="608"/>
      <c r="BH200" s="616"/>
      <c r="BI200" s="617"/>
      <c r="BJ200" s="620"/>
      <c r="BK200" s="618"/>
      <c r="BL200" s="619"/>
      <c r="BM200" s="598"/>
      <c r="BN200" s="621"/>
      <c r="BO200" s="602"/>
      <c r="BP200" s="598"/>
      <c r="BQ200" s="621"/>
      <c r="BR200" s="602"/>
      <c r="BS200" s="598"/>
      <c r="BT200" s="621"/>
      <c r="BU200" s="602"/>
      <c r="BV200" s="598"/>
      <c r="BW200" s="621"/>
      <c r="BX200" s="602"/>
      <c r="BY200" s="598"/>
      <c r="BZ200" s="621"/>
      <c r="CA200" s="602"/>
      <c r="CB200" s="622"/>
      <c r="CC200" s="601"/>
      <c r="CD200" s="623"/>
      <c r="CE200" s="624"/>
      <c r="CF200" s="625"/>
      <c r="CG200" s="626"/>
      <c r="CH200" s="626"/>
      <c r="CI200" s="626"/>
      <c r="CJ200" s="626"/>
      <c r="CK200" s="627"/>
      <c r="CL200" s="624"/>
      <c r="CM200" s="602"/>
      <c r="CN200" s="610"/>
      <c r="CO200" s="628"/>
      <c r="CP200" s="629"/>
      <c r="CQ200" s="630"/>
      <c r="CR200" s="629"/>
      <c r="CS200" s="630"/>
      <c r="CT200" s="629"/>
      <c r="CU200" s="630"/>
      <c r="CV200" s="629"/>
      <c r="CW200" s="337"/>
      <c r="CX200" s="338"/>
      <c r="CY200" s="299"/>
      <c r="CZ200" s="296"/>
      <c r="DA200" s="297"/>
      <c r="DB200" s="299"/>
      <c r="DC200" s="296"/>
      <c r="DD200" s="297"/>
      <c r="DE200" s="299"/>
      <c r="DF200" s="296"/>
      <c r="DG200" s="297"/>
      <c r="DH200" s="299"/>
      <c r="DI200" s="296"/>
      <c r="DJ200" s="297"/>
      <c r="DK200" s="299"/>
      <c r="DL200" s="296"/>
      <c r="DM200" s="297"/>
      <c r="DN200" s="299"/>
      <c r="DO200" s="296"/>
      <c r="DP200" s="297"/>
      <c r="DQ200" s="299"/>
      <c r="DR200" s="296"/>
      <c r="DS200" s="297"/>
      <c r="DT200" s="299"/>
      <c r="DU200" s="296"/>
      <c r="DV200" s="297"/>
      <c r="DW200" s="299"/>
      <c r="DX200" s="296"/>
      <c r="DY200" s="297"/>
      <c r="DZ200" s="299"/>
      <c r="EA200" s="296"/>
      <c r="EB200" s="297"/>
      <c r="EC200" s="299"/>
      <c r="ED200" s="296"/>
      <c r="EE200" s="297"/>
      <c r="EF200" s="299"/>
      <c r="EG200" s="296"/>
      <c r="EH200" s="297"/>
      <c r="EI200" s="299"/>
      <c r="EJ200" s="337"/>
      <c r="EK200" s="338"/>
      <c r="EL200" s="299"/>
      <c r="EM200" s="296"/>
      <c r="EN200" s="297"/>
      <c r="EO200" s="299"/>
      <c r="EP200" s="296"/>
      <c r="EQ200" s="297"/>
      <c r="ER200" s="299"/>
      <c r="ES200" s="296"/>
      <c r="ET200" s="297"/>
      <c r="EU200" s="299"/>
      <c r="EV200" s="296"/>
      <c r="EW200" s="297"/>
      <c r="EX200" s="339"/>
      <c r="EZ200" s="631"/>
      <c r="FA200" s="602"/>
      <c r="FB200" s="228"/>
      <c r="FC200" s="229"/>
      <c r="FD200" s="632"/>
      <c r="FE200" s="231"/>
      <c r="FF200" s="289"/>
      <c r="FG200" s="233"/>
      <c r="FH200" s="289"/>
      <c r="FI200" s="290"/>
      <c r="FJ200" s="291"/>
      <c r="FK200" s="633"/>
      <c r="FL200" s="634"/>
      <c r="FM200" s="635"/>
      <c r="FN200" s="636"/>
      <c r="FO200" s="231"/>
      <c r="FP200" s="289"/>
      <c r="FQ200" s="233"/>
      <c r="FR200" s="289"/>
      <c r="FS200" s="290"/>
      <c r="FT200" s="291"/>
      <c r="FU200" s="633"/>
      <c r="FV200" s="634"/>
      <c r="FW200" s="635"/>
      <c r="FX200" s="636"/>
      <c r="FZ200" s="239"/>
      <c r="GA200" s="240"/>
      <c r="GD200" s="192"/>
      <c r="GE200" s="192"/>
    </row>
    <row r="201" spans="2:187" ht="18.75" customHeight="1" x14ac:dyDescent="0.15">
      <c r="B201" s="595"/>
      <c r="C201" s="194"/>
      <c r="D201" s="195"/>
      <c r="E201" s="196"/>
      <c r="F201" s="596"/>
      <c r="G201" s="597"/>
      <c r="H201" s="302"/>
      <c r="I201" s="598"/>
      <c r="J201" s="599"/>
      <c r="K201" s="600"/>
      <c r="L201" s="601"/>
      <c r="M201" s="600"/>
      <c r="N201" s="602"/>
      <c r="O201" s="598"/>
      <c r="P201" s="602"/>
      <c r="Q201" s="603"/>
      <c r="R201" s="604"/>
      <c r="S201" s="604"/>
      <c r="T201" s="605"/>
      <c r="U201" s="701"/>
      <c r="V201" s="606"/>
      <c r="W201" s="607"/>
      <c r="X201" s="607"/>
      <c r="Y201" s="608"/>
      <c r="Z201" s="315"/>
      <c r="AA201" s="228"/>
      <c r="AB201" s="609"/>
      <c r="AC201" s="610"/>
      <c r="AD201" s="602"/>
      <c r="AE201" s="611"/>
      <c r="AF201" s="599"/>
      <c r="AG201" s="599"/>
      <c r="AH201" s="602"/>
      <c r="AI201" s="611"/>
      <c r="AJ201" s="602"/>
      <c r="AK201" s="612"/>
      <c r="AL201" s="607"/>
      <c r="AM201" s="607"/>
      <c r="AN201" s="613"/>
      <c r="AO201" s="614"/>
      <c r="AP201" s="615"/>
      <c r="AQ201" s="608"/>
      <c r="AR201" s="616"/>
      <c r="AS201" s="608"/>
      <c r="AT201" s="616"/>
      <c r="AU201" s="617"/>
      <c r="AV201" s="614"/>
      <c r="AW201" s="618"/>
      <c r="AX201" s="619"/>
      <c r="AY201" s="612"/>
      <c r="AZ201" s="607"/>
      <c r="BA201" s="607"/>
      <c r="BB201" s="613"/>
      <c r="BC201" s="620"/>
      <c r="BD201" s="615"/>
      <c r="BE201" s="608"/>
      <c r="BF201" s="616"/>
      <c r="BG201" s="608"/>
      <c r="BH201" s="616"/>
      <c r="BI201" s="617"/>
      <c r="BJ201" s="620"/>
      <c r="BK201" s="618"/>
      <c r="BL201" s="619"/>
      <c r="BM201" s="598"/>
      <c r="BN201" s="621"/>
      <c r="BO201" s="602"/>
      <c r="BP201" s="598"/>
      <c r="BQ201" s="621"/>
      <c r="BR201" s="602"/>
      <c r="BS201" s="598"/>
      <c r="BT201" s="621"/>
      <c r="BU201" s="602"/>
      <c r="BV201" s="598"/>
      <c r="BW201" s="621"/>
      <c r="BX201" s="602"/>
      <c r="BY201" s="598"/>
      <c r="BZ201" s="621"/>
      <c r="CA201" s="602"/>
      <c r="CB201" s="622"/>
      <c r="CC201" s="601"/>
      <c r="CD201" s="623"/>
      <c r="CE201" s="624"/>
      <c r="CF201" s="625"/>
      <c r="CG201" s="626"/>
      <c r="CH201" s="626"/>
      <c r="CI201" s="626"/>
      <c r="CJ201" s="626"/>
      <c r="CK201" s="627"/>
      <c r="CL201" s="624"/>
      <c r="CM201" s="602"/>
      <c r="CN201" s="610"/>
      <c r="CO201" s="628"/>
      <c r="CP201" s="629"/>
      <c r="CQ201" s="630"/>
      <c r="CR201" s="629"/>
      <c r="CS201" s="630"/>
      <c r="CT201" s="629"/>
      <c r="CU201" s="630"/>
      <c r="CV201" s="629"/>
      <c r="CW201" s="337"/>
      <c r="CX201" s="338"/>
      <c r="CY201" s="299"/>
      <c r="CZ201" s="296"/>
      <c r="DA201" s="297"/>
      <c r="DB201" s="299"/>
      <c r="DC201" s="296"/>
      <c r="DD201" s="297"/>
      <c r="DE201" s="299"/>
      <c r="DF201" s="296"/>
      <c r="DG201" s="297"/>
      <c r="DH201" s="299"/>
      <c r="DI201" s="296"/>
      <c r="DJ201" s="297"/>
      <c r="DK201" s="299"/>
      <c r="DL201" s="296"/>
      <c r="DM201" s="297"/>
      <c r="DN201" s="299"/>
      <c r="DO201" s="296"/>
      <c r="DP201" s="297"/>
      <c r="DQ201" s="299"/>
      <c r="DR201" s="296"/>
      <c r="DS201" s="297"/>
      <c r="DT201" s="299"/>
      <c r="DU201" s="296"/>
      <c r="DV201" s="297"/>
      <c r="DW201" s="299"/>
      <c r="DX201" s="296"/>
      <c r="DY201" s="297"/>
      <c r="DZ201" s="299"/>
      <c r="EA201" s="296"/>
      <c r="EB201" s="297"/>
      <c r="EC201" s="299"/>
      <c r="ED201" s="296"/>
      <c r="EE201" s="297"/>
      <c r="EF201" s="299"/>
      <c r="EG201" s="296"/>
      <c r="EH201" s="297"/>
      <c r="EI201" s="299"/>
      <c r="EJ201" s="337"/>
      <c r="EK201" s="338"/>
      <c r="EL201" s="299"/>
      <c r="EM201" s="296"/>
      <c r="EN201" s="297"/>
      <c r="EO201" s="299"/>
      <c r="EP201" s="296"/>
      <c r="EQ201" s="297"/>
      <c r="ER201" s="299"/>
      <c r="ES201" s="296"/>
      <c r="ET201" s="297"/>
      <c r="EU201" s="299"/>
      <c r="EV201" s="296"/>
      <c r="EW201" s="297"/>
      <c r="EX201" s="339"/>
      <c r="EZ201" s="631"/>
      <c r="FA201" s="602"/>
      <c r="FB201" s="228"/>
      <c r="FC201" s="229"/>
      <c r="FD201" s="632"/>
      <c r="FE201" s="231"/>
      <c r="FF201" s="289"/>
      <c r="FG201" s="233"/>
      <c r="FH201" s="289"/>
      <c r="FI201" s="290"/>
      <c r="FJ201" s="291"/>
      <c r="FK201" s="633"/>
      <c r="FL201" s="634"/>
      <c r="FM201" s="635"/>
      <c r="FN201" s="636"/>
      <c r="FO201" s="231"/>
      <c r="FP201" s="289"/>
      <c r="FQ201" s="233"/>
      <c r="FR201" s="289"/>
      <c r="FS201" s="290"/>
      <c r="FT201" s="291"/>
      <c r="FU201" s="633"/>
      <c r="FV201" s="634"/>
      <c r="FW201" s="635"/>
      <c r="FX201" s="636"/>
      <c r="FZ201" s="239"/>
      <c r="GA201" s="240"/>
      <c r="GD201" s="192"/>
      <c r="GE201" s="192"/>
    </row>
    <row r="202" spans="2:187" ht="18.75" customHeight="1" x14ac:dyDescent="0.15">
      <c r="B202" s="595"/>
      <c r="C202" s="194"/>
      <c r="D202" s="195"/>
      <c r="E202" s="196"/>
      <c r="F202" s="596"/>
      <c r="G202" s="597"/>
      <c r="H202" s="302"/>
      <c r="I202" s="598"/>
      <c r="J202" s="599"/>
      <c r="K202" s="600"/>
      <c r="L202" s="601"/>
      <c r="M202" s="600"/>
      <c r="N202" s="602"/>
      <c r="O202" s="598"/>
      <c r="P202" s="602"/>
      <c r="Q202" s="603"/>
      <c r="R202" s="604"/>
      <c r="S202" s="604"/>
      <c r="T202" s="605"/>
      <c r="U202" s="701"/>
      <c r="V202" s="606"/>
      <c r="W202" s="607"/>
      <c r="X202" s="607"/>
      <c r="Y202" s="608"/>
      <c r="Z202" s="315"/>
      <c r="AA202" s="228"/>
      <c r="AB202" s="609"/>
      <c r="AC202" s="610"/>
      <c r="AD202" s="602"/>
      <c r="AE202" s="611"/>
      <c r="AF202" s="599"/>
      <c r="AG202" s="599"/>
      <c r="AH202" s="602"/>
      <c r="AI202" s="611"/>
      <c r="AJ202" s="602"/>
      <c r="AK202" s="612"/>
      <c r="AL202" s="607"/>
      <c r="AM202" s="607"/>
      <c r="AN202" s="613"/>
      <c r="AO202" s="614"/>
      <c r="AP202" s="615"/>
      <c r="AQ202" s="608"/>
      <c r="AR202" s="616"/>
      <c r="AS202" s="608"/>
      <c r="AT202" s="616"/>
      <c r="AU202" s="617"/>
      <c r="AV202" s="614"/>
      <c r="AW202" s="618"/>
      <c r="AX202" s="619"/>
      <c r="AY202" s="612"/>
      <c r="AZ202" s="607"/>
      <c r="BA202" s="607"/>
      <c r="BB202" s="613"/>
      <c r="BC202" s="620"/>
      <c r="BD202" s="615"/>
      <c r="BE202" s="608"/>
      <c r="BF202" s="616"/>
      <c r="BG202" s="608"/>
      <c r="BH202" s="616"/>
      <c r="BI202" s="617"/>
      <c r="BJ202" s="620"/>
      <c r="BK202" s="618"/>
      <c r="BL202" s="619"/>
      <c r="BM202" s="598"/>
      <c r="BN202" s="621"/>
      <c r="BO202" s="602"/>
      <c r="BP202" s="598"/>
      <c r="BQ202" s="621"/>
      <c r="BR202" s="602"/>
      <c r="BS202" s="598"/>
      <c r="BT202" s="621"/>
      <c r="BU202" s="602"/>
      <c r="BV202" s="598"/>
      <c r="BW202" s="621"/>
      <c r="BX202" s="602"/>
      <c r="BY202" s="598"/>
      <c r="BZ202" s="621"/>
      <c r="CA202" s="602"/>
      <c r="CB202" s="622"/>
      <c r="CC202" s="601"/>
      <c r="CD202" s="623"/>
      <c r="CE202" s="624"/>
      <c r="CF202" s="625"/>
      <c r="CG202" s="626"/>
      <c r="CH202" s="626"/>
      <c r="CI202" s="626"/>
      <c r="CJ202" s="626"/>
      <c r="CK202" s="627"/>
      <c r="CL202" s="624"/>
      <c r="CM202" s="602"/>
      <c r="CN202" s="610"/>
      <c r="CO202" s="628"/>
      <c r="CP202" s="629"/>
      <c r="CQ202" s="630"/>
      <c r="CR202" s="629"/>
      <c r="CS202" s="630"/>
      <c r="CT202" s="629"/>
      <c r="CU202" s="630"/>
      <c r="CV202" s="629"/>
      <c r="CW202" s="337"/>
      <c r="CX202" s="338"/>
      <c r="CY202" s="299"/>
      <c r="CZ202" s="296"/>
      <c r="DA202" s="297"/>
      <c r="DB202" s="299"/>
      <c r="DC202" s="296"/>
      <c r="DD202" s="297"/>
      <c r="DE202" s="299"/>
      <c r="DF202" s="296"/>
      <c r="DG202" s="297"/>
      <c r="DH202" s="299"/>
      <c r="DI202" s="296"/>
      <c r="DJ202" s="297"/>
      <c r="DK202" s="299"/>
      <c r="DL202" s="296"/>
      <c r="DM202" s="297"/>
      <c r="DN202" s="299"/>
      <c r="DO202" s="296"/>
      <c r="DP202" s="297"/>
      <c r="DQ202" s="299"/>
      <c r="DR202" s="296"/>
      <c r="DS202" s="297"/>
      <c r="DT202" s="299"/>
      <c r="DU202" s="296"/>
      <c r="DV202" s="297"/>
      <c r="DW202" s="299"/>
      <c r="DX202" s="296"/>
      <c r="DY202" s="297"/>
      <c r="DZ202" s="299"/>
      <c r="EA202" s="296"/>
      <c r="EB202" s="297"/>
      <c r="EC202" s="299"/>
      <c r="ED202" s="296"/>
      <c r="EE202" s="297"/>
      <c r="EF202" s="299"/>
      <c r="EG202" s="296"/>
      <c r="EH202" s="297"/>
      <c r="EI202" s="299"/>
      <c r="EJ202" s="337"/>
      <c r="EK202" s="338"/>
      <c r="EL202" s="299"/>
      <c r="EM202" s="296"/>
      <c r="EN202" s="297"/>
      <c r="EO202" s="299"/>
      <c r="EP202" s="296"/>
      <c r="EQ202" s="297"/>
      <c r="ER202" s="299"/>
      <c r="ES202" s="296"/>
      <c r="ET202" s="297"/>
      <c r="EU202" s="299"/>
      <c r="EV202" s="296"/>
      <c r="EW202" s="297"/>
      <c r="EX202" s="339"/>
      <c r="EZ202" s="631"/>
      <c r="FA202" s="602"/>
      <c r="FB202" s="228"/>
      <c r="FC202" s="229"/>
      <c r="FD202" s="632"/>
      <c r="FE202" s="231"/>
      <c r="FF202" s="289"/>
      <c r="FG202" s="233"/>
      <c r="FH202" s="289"/>
      <c r="FI202" s="290"/>
      <c r="FJ202" s="291"/>
      <c r="FK202" s="633"/>
      <c r="FL202" s="634"/>
      <c r="FM202" s="635"/>
      <c r="FN202" s="636"/>
      <c r="FO202" s="231"/>
      <c r="FP202" s="289"/>
      <c r="FQ202" s="233"/>
      <c r="FR202" s="289"/>
      <c r="FS202" s="290"/>
      <c r="FT202" s="291"/>
      <c r="FU202" s="633"/>
      <c r="FV202" s="634"/>
      <c r="FW202" s="635"/>
      <c r="FX202" s="636"/>
      <c r="FZ202" s="239"/>
      <c r="GA202" s="240"/>
      <c r="GD202" s="192"/>
      <c r="GE202" s="192"/>
    </row>
    <row r="203" spans="2:187" ht="18.75" customHeight="1" x14ac:dyDescent="0.15">
      <c r="B203" s="595"/>
      <c r="C203" s="194"/>
      <c r="D203" s="195"/>
      <c r="E203" s="196"/>
      <c r="F203" s="596"/>
      <c r="G203" s="597"/>
      <c r="H203" s="302"/>
      <c r="I203" s="598"/>
      <c r="J203" s="599"/>
      <c r="K203" s="600"/>
      <c r="L203" s="601"/>
      <c r="M203" s="600"/>
      <c r="N203" s="602"/>
      <c r="O203" s="598"/>
      <c r="P203" s="602"/>
      <c r="Q203" s="603"/>
      <c r="R203" s="604"/>
      <c r="S203" s="604"/>
      <c r="T203" s="605"/>
      <c r="U203" s="701"/>
      <c r="V203" s="606"/>
      <c r="W203" s="607"/>
      <c r="X203" s="607"/>
      <c r="Y203" s="608"/>
      <c r="Z203" s="315"/>
      <c r="AA203" s="228"/>
      <c r="AB203" s="609"/>
      <c r="AC203" s="610"/>
      <c r="AD203" s="602"/>
      <c r="AE203" s="611"/>
      <c r="AF203" s="599"/>
      <c r="AG203" s="599"/>
      <c r="AH203" s="602"/>
      <c r="AI203" s="611"/>
      <c r="AJ203" s="602"/>
      <c r="AK203" s="612"/>
      <c r="AL203" s="607"/>
      <c r="AM203" s="607"/>
      <c r="AN203" s="613"/>
      <c r="AO203" s="614"/>
      <c r="AP203" s="615"/>
      <c r="AQ203" s="608"/>
      <c r="AR203" s="616"/>
      <c r="AS203" s="608"/>
      <c r="AT203" s="616"/>
      <c r="AU203" s="617"/>
      <c r="AV203" s="614"/>
      <c r="AW203" s="618"/>
      <c r="AX203" s="619"/>
      <c r="AY203" s="612"/>
      <c r="AZ203" s="607"/>
      <c r="BA203" s="607"/>
      <c r="BB203" s="613"/>
      <c r="BC203" s="620"/>
      <c r="BD203" s="615"/>
      <c r="BE203" s="608"/>
      <c r="BF203" s="616"/>
      <c r="BG203" s="608"/>
      <c r="BH203" s="616"/>
      <c r="BI203" s="617"/>
      <c r="BJ203" s="620"/>
      <c r="BK203" s="618"/>
      <c r="BL203" s="619"/>
      <c r="BM203" s="598"/>
      <c r="BN203" s="621"/>
      <c r="BO203" s="602"/>
      <c r="BP203" s="598"/>
      <c r="BQ203" s="621"/>
      <c r="BR203" s="602"/>
      <c r="BS203" s="598"/>
      <c r="BT203" s="621"/>
      <c r="BU203" s="602"/>
      <c r="BV203" s="598"/>
      <c r="BW203" s="621"/>
      <c r="BX203" s="602"/>
      <c r="BY203" s="598"/>
      <c r="BZ203" s="621"/>
      <c r="CA203" s="602"/>
      <c r="CB203" s="622"/>
      <c r="CC203" s="601"/>
      <c r="CD203" s="623"/>
      <c r="CE203" s="624"/>
      <c r="CF203" s="625"/>
      <c r="CG203" s="626"/>
      <c r="CH203" s="626"/>
      <c r="CI203" s="626"/>
      <c r="CJ203" s="626"/>
      <c r="CK203" s="627"/>
      <c r="CL203" s="624"/>
      <c r="CM203" s="602"/>
      <c r="CN203" s="610"/>
      <c r="CO203" s="628"/>
      <c r="CP203" s="629"/>
      <c r="CQ203" s="630"/>
      <c r="CR203" s="629"/>
      <c r="CS203" s="630"/>
      <c r="CT203" s="629"/>
      <c r="CU203" s="630"/>
      <c r="CV203" s="629"/>
      <c r="CW203" s="337"/>
      <c r="CX203" s="338"/>
      <c r="CY203" s="299"/>
      <c r="CZ203" s="296"/>
      <c r="DA203" s="297"/>
      <c r="DB203" s="299"/>
      <c r="DC203" s="296"/>
      <c r="DD203" s="297"/>
      <c r="DE203" s="299"/>
      <c r="DF203" s="296"/>
      <c r="DG203" s="297"/>
      <c r="DH203" s="299"/>
      <c r="DI203" s="296"/>
      <c r="DJ203" s="297"/>
      <c r="DK203" s="299"/>
      <c r="DL203" s="296"/>
      <c r="DM203" s="297"/>
      <c r="DN203" s="299"/>
      <c r="DO203" s="296"/>
      <c r="DP203" s="297"/>
      <c r="DQ203" s="299"/>
      <c r="DR203" s="296"/>
      <c r="DS203" s="297"/>
      <c r="DT203" s="299"/>
      <c r="DU203" s="296"/>
      <c r="DV203" s="297"/>
      <c r="DW203" s="299"/>
      <c r="DX203" s="296"/>
      <c r="DY203" s="297"/>
      <c r="DZ203" s="299"/>
      <c r="EA203" s="296"/>
      <c r="EB203" s="297"/>
      <c r="EC203" s="299"/>
      <c r="ED203" s="296"/>
      <c r="EE203" s="297"/>
      <c r="EF203" s="299"/>
      <c r="EG203" s="296"/>
      <c r="EH203" s="297"/>
      <c r="EI203" s="299"/>
      <c r="EJ203" s="337"/>
      <c r="EK203" s="338"/>
      <c r="EL203" s="299"/>
      <c r="EM203" s="296"/>
      <c r="EN203" s="297"/>
      <c r="EO203" s="299"/>
      <c r="EP203" s="296"/>
      <c r="EQ203" s="297"/>
      <c r="ER203" s="299"/>
      <c r="ES203" s="296"/>
      <c r="ET203" s="297"/>
      <c r="EU203" s="299"/>
      <c r="EV203" s="296"/>
      <c r="EW203" s="297"/>
      <c r="EX203" s="339"/>
      <c r="EZ203" s="631"/>
      <c r="FA203" s="602"/>
      <c r="FB203" s="228"/>
      <c r="FC203" s="229"/>
      <c r="FD203" s="632"/>
      <c r="FE203" s="231"/>
      <c r="FF203" s="289"/>
      <c r="FG203" s="233"/>
      <c r="FH203" s="289"/>
      <c r="FI203" s="290"/>
      <c r="FJ203" s="291"/>
      <c r="FK203" s="633"/>
      <c r="FL203" s="634"/>
      <c r="FM203" s="635"/>
      <c r="FN203" s="636"/>
      <c r="FO203" s="231"/>
      <c r="FP203" s="289"/>
      <c r="FQ203" s="233"/>
      <c r="FR203" s="289"/>
      <c r="FS203" s="290"/>
      <c r="FT203" s="291"/>
      <c r="FU203" s="633"/>
      <c r="FV203" s="634"/>
      <c r="FW203" s="635"/>
      <c r="FX203" s="636"/>
      <c r="FZ203" s="239"/>
      <c r="GA203" s="240"/>
      <c r="GD203" s="192"/>
      <c r="GE203" s="192"/>
    </row>
    <row r="204" spans="2:187" ht="18.75" customHeight="1" x14ac:dyDescent="0.15">
      <c r="B204" s="595"/>
      <c r="C204" s="194"/>
      <c r="D204" s="195"/>
      <c r="E204" s="196"/>
      <c r="F204" s="596"/>
      <c r="G204" s="597"/>
      <c r="H204" s="302"/>
      <c r="I204" s="598"/>
      <c r="J204" s="599"/>
      <c r="K204" s="600"/>
      <c r="L204" s="601"/>
      <c r="M204" s="600"/>
      <c r="N204" s="602"/>
      <c r="O204" s="598"/>
      <c r="P204" s="602"/>
      <c r="Q204" s="603"/>
      <c r="R204" s="604"/>
      <c r="S204" s="604"/>
      <c r="T204" s="605"/>
      <c r="U204" s="701"/>
      <c r="V204" s="606"/>
      <c r="W204" s="607"/>
      <c r="X204" s="607"/>
      <c r="Y204" s="608"/>
      <c r="Z204" s="315"/>
      <c r="AA204" s="228"/>
      <c r="AB204" s="609"/>
      <c r="AC204" s="610"/>
      <c r="AD204" s="602"/>
      <c r="AE204" s="611"/>
      <c r="AF204" s="599"/>
      <c r="AG204" s="599"/>
      <c r="AH204" s="602"/>
      <c r="AI204" s="611"/>
      <c r="AJ204" s="602"/>
      <c r="AK204" s="612"/>
      <c r="AL204" s="607"/>
      <c r="AM204" s="607"/>
      <c r="AN204" s="613"/>
      <c r="AO204" s="614"/>
      <c r="AP204" s="615"/>
      <c r="AQ204" s="608"/>
      <c r="AR204" s="616"/>
      <c r="AS204" s="608"/>
      <c r="AT204" s="616"/>
      <c r="AU204" s="617"/>
      <c r="AV204" s="614"/>
      <c r="AW204" s="618"/>
      <c r="AX204" s="619"/>
      <c r="AY204" s="612"/>
      <c r="AZ204" s="607"/>
      <c r="BA204" s="607"/>
      <c r="BB204" s="613"/>
      <c r="BC204" s="620"/>
      <c r="BD204" s="615"/>
      <c r="BE204" s="608"/>
      <c r="BF204" s="616"/>
      <c r="BG204" s="608"/>
      <c r="BH204" s="616"/>
      <c r="BI204" s="617"/>
      <c r="BJ204" s="620"/>
      <c r="BK204" s="618"/>
      <c r="BL204" s="619"/>
      <c r="BM204" s="598"/>
      <c r="BN204" s="621"/>
      <c r="BO204" s="602"/>
      <c r="BP204" s="598"/>
      <c r="BQ204" s="621"/>
      <c r="BR204" s="602"/>
      <c r="BS204" s="598"/>
      <c r="BT204" s="621"/>
      <c r="BU204" s="602"/>
      <c r="BV204" s="598"/>
      <c r="BW204" s="621"/>
      <c r="BX204" s="602"/>
      <c r="BY204" s="598"/>
      <c r="BZ204" s="621"/>
      <c r="CA204" s="602"/>
      <c r="CB204" s="622"/>
      <c r="CC204" s="601"/>
      <c r="CD204" s="623"/>
      <c r="CE204" s="624"/>
      <c r="CF204" s="625"/>
      <c r="CG204" s="626"/>
      <c r="CH204" s="626"/>
      <c r="CI204" s="626"/>
      <c r="CJ204" s="626"/>
      <c r="CK204" s="627"/>
      <c r="CL204" s="624"/>
      <c r="CM204" s="602"/>
      <c r="CN204" s="610"/>
      <c r="CO204" s="628"/>
      <c r="CP204" s="629"/>
      <c r="CQ204" s="630"/>
      <c r="CR204" s="629"/>
      <c r="CS204" s="630"/>
      <c r="CT204" s="629"/>
      <c r="CU204" s="630"/>
      <c r="CV204" s="629"/>
      <c r="CW204" s="337"/>
      <c r="CX204" s="338"/>
      <c r="CY204" s="299"/>
      <c r="CZ204" s="296"/>
      <c r="DA204" s="297"/>
      <c r="DB204" s="299"/>
      <c r="DC204" s="296"/>
      <c r="DD204" s="297"/>
      <c r="DE204" s="299"/>
      <c r="DF204" s="296"/>
      <c r="DG204" s="297"/>
      <c r="DH204" s="299"/>
      <c r="DI204" s="296"/>
      <c r="DJ204" s="297"/>
      <c r="DK204" s="299"/>
      <c r="DL204" s="296"/>
      <c r="DM204" s="297"/>
      <c r="DN204" s="299"/>
      <c r="DO204" s="296"/>
      <c r="DP204" s="297"/>
      <c r="DQ204" s="299"/>
      <c r="DR204" s="296"/>
      <c r="DS204" s="297"/>
      <c r="DT204" s="299"/>
      <c r="DU204" s="296"/>
      <c r="DV204" s="297"/>
      <c r="DW204" s="299"/>
      <c r="DX204" s="296"/>
      <c r="DY204" s="297"/>
      <c r="DZ204" s="299"/>
      <c r="EA204" s="296"/>
      <c r="EB204" s="297"/>
      <c r="EC204" s="299"/>
      <c r="ED204" s="296"/>
      <c r="EE204" s="297"/>
      <c r="EF204" s="299"/>
      <c r="EG204" s="296"/>
      <c r="EH204" s="297"/>
      <c r="EI204" s="299"/>
      <c r="EJ204" s="337"/>
      <c r="EK204" s="338"/>
      <c r="EL204" s="299"/>
      <c r="EM204" s="296"/>
      <c r="EN204" s="297"/>
      <c r="EO204" s="299"/>
      <c r="EP204" s="296"/>
      <c r="EQ204" s="297"/>
      <c r="ER204" s="299"/>
      <c r="ES204" s="296"/>
      <c r="ET204" s="297"/>
      <c r="EU204" s="299"/>
      <c r="EV204" s="296"/>
      <c r="EW204" s="297"/>
      <c r="EX204" s="339"/>
      <c r="EZ204" s="631"/>
      <c r="FA204" s="602"/>
      <c r="FB204" s="228"/>
      <c r="FC204" s="229"/>
      <c r="FD204" s="632"/>
      <c r="FE204" s="231"/>
      <c r="FF204" s="289"/>
      <c r="FG204" s="233"/>
      <c r="FH204" s="289"/>
      <c r="FI204" s="290"/>
      <c r="FJ204" s="291"/>
      <c r="FK204" s="633"/>
      <c r="FL204" s="634"/>
      <c r="FM204" s="635"/>
      <c r="FN204" s="636"/>
      <c r="FO204" s="231"/>
      <c r="FP204" s="289"/>
      <c r="FQ204" s="233"/>
      <c r="FR204" s="289"/>
      <c r="FS204" s="290"/>
      <c r="FT204" s="291"/>
      <c r="FU204" s="633"/>
      <c r="FV204" s="634"/>
      <c r="FW204" s="635"/>
      <c r="FX204" s="636"/>
      <c r="FZ204" s="239"/>
      <c r="GA204" s="240"/>
      <c r="GD204" s="192"/>
      <c r="GE204" s="192"/>
    </row>
    <row r="205" spans="2:187" ht="18.75" customHeight="1" x14ac:dyDescent="0.15">
      <c r="B205" s="595"/>
      <c r="C205" s="194"/>
      <c r="D205" s="195"/>
      <c r="E205" s="196"/>
      <c r="F205" s="596"/>
      <c r="G205" s="597"/>
      <c r="H205" s="302"/>
      <c r="I205" s="598"/>
      <c r="J205" s="599"/>
      <c r="K205" s="600"/>
      <c r="L205" s="601"/>
      <c r="M205" s="600"/>
      <c r="N205" s="602"/>
      <c r="O205" s="598"/>
      <c r="P205" s="602"/>
      <c r="Q205" s="603"/>
      <c r="R205" s="604"/>
      <c r="S205" s="604"/>
      <c r="T205" s="605"/>
      <c r="U205" s="701"/>
      <c r="V205" s="606"/>
      <c r="W205" s="607"/>
      <c r="X205" s="607"/>
      <c r="Y205" s="608"/>
      <c r="Z205" s="315"/>
      <c r="AA205" s="228"/>
      <c r="AB205" s="609"/>
      <c r="AC205" s="610"/>
      <c r="AD205" s="602"/>
      <c r="AE205" s="611"/>
      <c r="AF205" s="599"/>
      <c r="AG205" s="599"/>
      <c r="AH205" s="602"/>
      <c r="AI205" s="611"/>
      <c r="AJ205" s="602"/>
      <c r="AK205" s="612"/>
      <c r="AL205" s="607"/>
      <c r="AM205" s="607"/>
      <c r="AN205" s="613"/>
      <c r="AO205" s="614"/>
      <c r="AP205" s="615"/>
      <c r="AQ205" s="608"/>
      <c r="AR205" s="616"/>
      <c r="AS205" s="608"/>
      <c r="AT205" s="616"/>
      <c r="AU205" s="617"/>
      <c r="AV205" s="614"/>
      <c r="AW205" s="618"/>
      <c r="AX205" s="619"/>
      <c r="AY205" s="612"/>
      <c r="AZ205" s="607"/>
      <c r="BA205" s="607"/>
      <c r="BB205" s="613"/>
      <c r="BC205" s="620"/>
      <c r="BD205" s="615"/>
      <c r="BE205" s="608"/>
      <c r="BF205" s="616"/>
      <c r="BG205" s="608"/>
      <c r="BH205" s="616"/>
      <c r="BI205" s="617"/>
      <c r="BJ205" s="620"/>
      <c r="BK205" s="618"/>
      <c r="BL205" s="619"/>
      <c r="BM205" s="598"/>
      <c r="BN205" s="621"/>
      <c r="BO205" s="602"/>
      <c r="BP205" s="598"/>
      <c r="BQ205" s="621"/>
      <c r="BR205" s="602"/>
      <c r="BS205" s="598"/>
      <c r="BT205" s="621"/>
      <c r="BU205" s="602"/>
      <c r="BV205" s="598"/>
      <c r="BW205" s="621"/>
      <c r="BX205" s="602"/>
      <c r="BY205" s="598"/>
      <c r="BZ205" s="621"/>
      <c r="CA205" s="602"/>
      <c r="CB205" s="622"/>
      <c r="CC205" s="601"/>
      <c r="CD205" s="623"/>
      <c r="CE205" s="624"/>
      <c r="CF205" s="625"/>
      <c r="CG205" s="626"/>
      <c r="CH205" s="626"/>
      <c r="CI205" s="626"/>
      <c r="CJ205" s="626"/>
      <c r="CK205" s="627"/>
      <c r="CL205" s="624"/>
      <c r="CM205" s="602"/>
      <c r="CN205" s="610"/>
      <c r="CO205" s="628"/>
      <c r="CP205" s="629"/>
      <c r="CQ205" s="630"/>
      <c r="CR205" s="629"/>
      <c r="CS205" s="630"/>
      <c r="CT205" s="629"/>
      <c r="CU205" s="630"/>
      <c r="CV205" s="629"/>
      <c r="CW205" s="337"/>
      <c r="CX205" s="338"/>
      <c r="CY205" s="299"/>
      <c r="CZ205" s="296"/>
      <c r="DA205" s="297"/>
      <c r="DB205" s="299"/>
      <c r="DC205" s="296"/>
      <c r="DD205" s="297"/>
      <c r="DE205" s="299"/>
      <c r="DF205" s="296"/>
      <c r="DG205" s="297"/>
      <c r="DH205" s="299"/>
      <c r="DI205" s="296"/>
      <c r="DJ205" s="297"/>
      <c r="DK205" s="299"/>
      <c r="DL205" s="296"/>
      <c r="DM205" s="297"/>
      <c r="DN205" s="299"/>
      <c r="DO205" s="296"/>
      <c r="DP205" s="297"/>
      <c r="DQ205" s="299"/>
      <c r="DR205" s="296"/>
      <c r="DS205" s="297"/>
      <c r="DT205" s="299"/>
      <c r="DU205" s="296"/>
      <c r="DV205" s="297"/>
      <c r="DW205" s="299"/>
      <c r="DX205" s="296"/>
      <c r="DY205" s="297"/>
      <c r="DZ205" s="299"/>
      <c r="EA205" s="296"/>
      <c r="EB205" s="297"/>
      <c r="EC205" s="299"/>
      <c r="ED205" s="296"/>
      <c r="EE205" s="297"/>
      <c r="EF205" s="299"/>
      <c r="EG205" s="296"/>
      <c r="EH205" s="297"/>
      <c r="EI205" s="299"/>
      <c r="EJ205" s="337"/>
      <c r="EK205" s="338"/>
      <c r="EL205" s="299"/>
      <c r="EM205" s="296"/>
      <c r="EN205" s="297"/>
      <c r="EO205" s="299"/>
      <c r="EP205" s="296"/>
      <c r="EQ205" s="297"/>
      <c r="ER205" s="299"/>
      <c r="ES205" s="296"/>
      <c r="ET205" s="297"/>
      <c r="EU205" s="299"/>
      <c r="EV205" s="296"/>
      <c r="EW205" s="297"/>
      <c r="EX205" s="339"/>
      <c r="EZ205" s="631"/>
      <c r="FA205" s="602"/>
      <c r="FB205" s="228"/>
      <c r="FC205" s="229"/>
      <c r="FD205" s="632"/>
      <c r="FE205" s="231"/>
      <c r="FF205" s="289"/>
      <c r="FG205" s="233"/>
      <c r="FH205" s="289"/>
      <c r="FI205" s="290"/>
      <c r="FJ205" s="291"/>
      <c r="FK205" s="633"/>
      <c r="FL205" s="634"/>
      <c r="FM205" s="635"/>
      <c r="FN205" s="636"/>
      <c r="FO205" s="231"/>
      <c r="FP205" s="289"/>
      <c r="FQ205" s="233"/>
      <c r="FR205" s="289"/>
      <c r="FS205" s="290"/>
      <c r="FT205" s="291"/>
      <c r="FU205" s="633"/>
      <c r="FV205" s="634"/>
      <c r="FW205" s="635"/>
      <c r="FX205" s="636"/>
      <c r="FZ205" s="239"/>
      <c r="GA205" s="240"/>
      <c r="GD205" s="192"/>
      <c r="GE205" s="192"/>
    </row>
    <row r="206" spans="2:187" ht="18.75" customHeight="1" x14ac:dyDescent="0.15">
      <c r="B206" s="595"/>
      <c r="C206" s="194"/>
      <c r="D206" s="195"/>
      <c r="E206" s="196"/>
      <c r="F206" s="596"/>
      <c r="G206" s="597"/>
      <c r="H206" s="302"/>
      <c r="I206" s="598"/>
      <c r="J206" s="599"/>
      <c r="K206" s="600"/>
      <c r="L206" s="601"/>
      <c r="M206" s="600"/>
      <c r="N206" s="602"/>
      <c r="O206" s="598"/>
      <c r="P206" s="602"/>
      <c r="Q206" s="603"/>
      <c r="R206" s="604"/>
      <c r="S206" s="604"/>
      <c r="T206" s="605"/>
      <c r="U206" s="701"/>
      <c r="V206" s="606"/>
      <c r="W206" s="607"/>
      <c r="X206" s="607"/>
      <c r="Y206" s="608"/>
      <c r="Z206" s="315"/>
      <c r="AA206" s="228"/>
      <c r="AB206" s="609"/>
      <c r="AC206" s="610"/>
      <c r="AD206" s="602"/>
      <c r="AE206" s="611"/>
      <c r="AF206" s="599"/>
      <c r="AG206" s="599"/>
      <c r="AH206" s="602"/>
      <c r="AI206" s="611"/>
      <c r="AJ206" s="602"/>
      <c r="AK206" s="612"/>
      <c r="AL206" s="607"/>
      <c r="AM206" s="607"/>
      <c r="AN206" s="613"/>
      <c r="AO206" s="614"/>
      <c r="AP206" s="615"/>
      <c r="AQ206" s="608"/>
      <c r="AR206" s="616"/>
      <c r="AS206" s="608"/>
      <c r="AT206" s="616"/>
      <c r="AU206" s="617"/>
      <c r="AV206" s="614"/>
      <c r="AW206" s="618"/>
      <c r="AX206" s="619"/>
      <c r="AY206" s="612"/>
      <c r="AZ206" s="607"/>
      <c r="BA206" s="607"/>
      <c r="BB206" s="613"/>
      <c r="BC206" s="620"/>
      <c r="BD206" s="615"/>
      <c r="BE206" s="608"/>
      <c r="BF206" s="616"/>
      <c r="BG206" s="608"/>
      <c r="BH206" s="616"/>
      <c r="BI206" s="617"/>
      <c r="BJ206" s="620"/>
      <c r="BK206" s="618"/>
      <c r="BL206" s="619"/>
      <c r="BM206" s="598"/>
      <c r="BN206" s="621"/>
      <c r="BO206" s="602"/>
      <c r="BP206" s="598"/>
      <c r="BQ206" s="621"/>
      <c r="BR206" s="602"/>
      <c r="BS206" s="598"/>
      <c r="BT206" s="621"/>
      <c r="BU206" s="602"/>
      <c r="BV206" s="598"/>
      <c r="BW206" s="621"/>
      <c r="BX206" s="602"/>
      <c r="BY206" s="598"/>
      <c r="BZ206" s="621"/>
      <c r="CA206" s="602"/>
      <c r="CB206" s="622"/>
      <c r="CC206" s="601"/>
      <c r="CD206" s="623"/>
      <c r="CE206" s="624"/>
      <c r="CF206" s="625"/>
      <c r="CG206" s="626"/>
      <c r="CH206" s="626"/>
      <c r="CI206" s="626"/>
      <c r="CJ206" s="626"/>
      <c r="CK206" s="627"/>
      <c r="CL206" s="624"/>
      <c r="CM206" s="602"/>
      <c r="CN206" s="610"/>
      <c r="CO206" s="628"/>
      <c r="CP206" s="629"/>
      <c r="CQ206" s="630"/>
      <c r="CR206" s="629"/>
      <c r="CS206" s="630"/>
      <c r="CT206" s="629"/>
      <c r="CU206" s="630"/>
      <c r="CV206" s="629"/>
      <c r="CW206" s="337"/>
      <c r="CX206" s="338"/>
      <c r="CY206" s="299"/>
      <c r="CZ206" s="296"/>
      <c r="DA206" s="297"/>
      <c r="DB206" s="299"/>
      <c r="DC206" s="296"/>
      <c r="DD206" s="297"/>
      <c r="DE206" s="299"/>
      <c r="DF206" s="296"/>
      <c r="DG206" s="297"/>
      <c r="DH206" s="299"/>
      <c r="DI206" s="296"/>
      <c r="DJ206" s="297"/>
      <c r="DK206" s="299"/>
      <c r="DL206" s="296"/>
      <c r="DM206" s="297"/>
      <c r="DN206" s="299"/>
      <c r="DO206" s="296"/>
      <c r="DP206" s="297"/>
      <c r="DQ206" s="299"/>
      <c r="DR206" s="296"/>
      <c r="DS206" s="297"/>
      <c r="DT206" s="299"/>
      <c r="DU206" s="296"/>
      <c r="DV206" s="297"/>
      <c r="DW206" s="299"/>
      <c r="DX206" s="296"/>
      <c r="DY206" s="297"/>
      <c r="DZ206" s="299"/>
      <c r="EA206" s="296"/>
      <c r="EB206" s="297"/>
      <c r="EC206" s="299"/>
      <c r="ED206" s="296"/>
      <c r="EE206" s="297"/>
      <c r="EF206" s="299"/>
      <c r="EG206" s="296"/>
      <c r="EH206" s="297"/>
      <c r="EI206" s="299"/>
      <c r="EJ206" s="337"/>
      <c r="EK206" s="338"/>
      <c r="EL206" s="299"/>
      <c r="EM206" s="296"/>
      <c r="EN206" s="297"/>
      <c r="EO206" s="299"/>
      <c r="EP206" s="296"/>
      <c r="EQ206" s="297"/>
      <c r="ER206" s="299"/>
      <c r="ES206" s="296"/>
      <c r="ET206" s="297"/>
      <c r="EU206" s="299"/>
      <c r="EV206" s="296"/>
      <c r="EW206" s="297"/>
      <c r="EX206" s="339"/>
      <c r="EZ206" s="631"/>
      <c r="FA206" s="602"/>
      <c r="FB206" s="228"/>
      <c r="FC206" s="229"/>
      <c r="FD206" s="632"/>
      <c r="FE206" s="231"/>
      <c r="FF206" s="289"/>
      <c r="FG206" s="233"/>
      <c r="FH206" s="289"/>
      <c r="FI206" s="290"/>
      <c r="FJ206" s="291"/>
      <c r="FK206" s="633"/>
      <c r="FL206" s="634"/>
      <c r="FM206" s="635"/>
      <c r="FN206" s="636"/>
      <c r="FO206" s="231"/>
      <c r="FP206" s="289"/>
      <c r="FQ206" s="233"/>
      <c r="FR206" s="289"/>
      <c r="FS206" s="290"/>
      <c r="FT206" s="291"/>
      <c r="FU206" s="633"/>
      <c r="FV206" s="634"/>
      <c r="FW206" s="635"/>
      <c r="FX206" s="636"/>
      <c r="FZ206" s="239"/>
      <c r="GA206" s="240"/>
      <c r="GD206" s="192"/>
      <c r="GE206" s="192"/>
    </row>
    <row r="207" spans="2:187" ht="18.75" customHeight="1" x14ac:dyDescent="0.15">
      <c r="B207" s="595"/>
      <c r="C207" s="194"/>
      <c r="D207" s="195"/>
      <c r="E207" s="196"/>
      <c r="F207" s="596"/>
      <c r="G207" s="597"/>
      <c r="H207" s="302"/>
      <c r="I207" s="598"/>
      <c r="J207" s="599"/>
      <c r="K207" s="600"/>
      <c r="L207" s="601"/>
      <c r="M207" s="600"/>
      <c r="N207" s="602"/>
      <c r="O207" s="598"/>
      <c r="P207" s="602"/>
      <c r="Q207" s="603"/>
      <c r="R207" s="604"/>
      <c r="S207" s="604"/>
      <c r="T207" s="605"/>
      <c r="U207" s="701"/>
      <c r="V207" s="606"/>
      <c r="W207" s="607"/>
      <c r="X207" s="607"/>
      <c r="Y207" s="608"/>
      <c r="Z207" s="315"/>
      <c r="AA207" s="228"/>
      <c r="AB207" s="609"/>
      <c r="AC207" s="610"/>
      <c r="AD207" s="602"/>
      <c r="AE207" s="611"/>
      <c r="AF207" s="599"/>
      <c r="AG207" s="599"/>
      <c r="AH207" s="602"/>
      <c r="AI207" s="611"/>
      <c r="AJ207" s="602"/>
      <c r="AK207" s="612"/>
      <c r="AL207" s="607"/>
      <c r="AM207" s="607"/>
      <c r="AN207" s="613"/>
      <c r="AO207" s="614"/>
      <c r="AP207" s="615"/>
      <c r="AQ207" s="608"/>
      <c r="AR207" s="616"/>
      <c r="AS207" s="608"/>
      <c r="AT207" s="616"/>
      <c r="AU207" s="617"/>
      <c r="AV207" s="614"/>
      <c r="AW207" s="618"/>
      <c r="AX207" s="619"/>
      <c r="AY207" s="612"/>
      <c r="AZ207" s="607"/>
      <c r="BA207" s="607"/>
      <c r="BB207" s="613"/>
      <c r="BC207" s="620"/>
      <c r="BD207" s="615"/>
      <c r="BE207" s="608"/>
      <c r="BF207" s="616"/>
      <c r="BG207" s="608"/>
      <c r="BH207" s="616"/>
      <c r="BI207" s="617"/>
      <c r="BJ207" s="620"/>
      <c r="BK207" s="618"/>
      <c r="BL207" s="619"/>
      <c r="BM207" s="598"/>
      <c r="BN207" s="621"/>
      <c r="BO207" s="602"/>
      <c r="BP207" s="598"/>
      <c r="BQ207" s="621"/>
      <c r="BR207" s="602"/>
      <c r="BS207" s="598"/>
      <c r="BT207" s="621"/>
      <c r="BU207" s="602"/>
      <c r="BV207" s="598"/>
      <c r="BW207" s="621"/>
      <c r="BX207" s="602"/>
      <c r="BY207" s="598"/>
      <c r="BZ207" s="621"/>
      <c r="CA207" s="602"/>
      <c r="CB207" s="622"/>
      <c r="CC207" s="601"/>
      <c r="CD207" s="623"/>
      <c r="CE207" s="624"/>
      <c r="CF207" s="625"/>
      <c r="CG207" s="626"/>
      <c r="CH207" s="626"/>
      <c r="CI207" s="626"/>
      <c r="CJ207" s="626"/>
      <c r="CK207" s="627"/>
      <c r="CL207" s="624"/>
      <c r="CM207" s="602"/>
      <c r="CN207" s="610"/>
      <c r="CO207" s="628"/>
      <c r="CP207" s="629"/>
      <c r="CQ207" s="630"/>
      <c r="CR207" s="629"/>
      <c r="CS207" s="630"/>
      <c r="CT207" s="629"/>
      <c r="CU207" s="630"/>
      <c r="CV207" s="629"/>
      <c r="CW207" s="337"/>
      <c r="CX207" s="338"/>
      <c r="CY207" s="299"/>
      <c r="CZ207" s="296"/>
      <c r="DA207" s="297"/>
      <c r="DB207" s="299"/>
      <c r="DC207" s="296"/>
      <c r="DD207" s="297"/>
      <c r="DE207" s="299"/>
      <c r="DF207" s="296"/>
      <c r="DG207" s="297"/>
      <c r="DH207" s="299"/>
      <c r="DI207" s="296"/>
      <c r="DJ207" s="297"/>
      <c r="DK207" s="299"/>
      <c r="DL207" s="296"/>
      <c r="DM207" s="297"/>
      <c r="DN207" s="299"/>
      <c r="DO207" s="296"/>
      <c r="DP207" s="297"/>
      <c r="DQ207" s="299"/>
      <c r="DR207" s="296"/>
      <c r="DS207" s="297"/>
      <c r="DT207" s="299"/>
      <c r="DU207" s="296"/>
      <c r="DV207" s="297"/>
      <c r="DW207" s="299"/>
      <c r="DX207" s="296"/>
      <c r="DY207" s="297"/>
      <c r="DZ207" s="299"/>
      <c r="EA207" s="296"/>
      <c r="EB207" s="297"/>
      <c r="EC207" s="299"/>
      <c r="ED207" s="296"/>
      <c r="EE207" s="297"/>
      <c r="EF207" s="299"/>
      <c r="EG207" s="296"/>
      <c r="EH207" s="297"/>
      <c r="EI207" s="299"/>
      <c r="EJ207" s="337"/>
      <c r="EK207" s="338"/>
      <c r="EL207" s="299"/>
      <c r="EM207" s="296"/>
      <c r="EN207" s="297"/>
      <c r="EO207" s="299"/>
      <c r="EP207" s="296"/>
      <c r="EQ207" s="297"/>
      <c r="ER207" s="299"/>
      <c r="ES207" s="296"/>
      <c r="ET207" s="297"/>
      <c r="EU207" s="299"/>
      <c r="EV207" s="296"/>
      <c r="EW207" s="297"/>
      <c r="EX207" s="339"/>
      <c r="EZ207" s="631"/>
      <c r="FA207" s="602"/>
      <c r="FB207" s="228"/>
      <c r="FC207" s="229"/>
      <c r="FD207" s="632"/>
      <c r="FE207" s="231"/>
      <c r="FF207" s="289"/>
      <c r="FG207" s="233"/>
      <c r="FH207" s="289"/>
      <c r="FI207" s="290"/>
      <c r="FJ207" s="291"/>
      <c r="FK207" s="633"/>
      <c r="FL207" s="634"/>
      <c r="FM207" s="635"/>
      <c r="FN207" s="636"/>
      <c r="FO207" s="231"/>
      <c r="FP207" s="289"/>
      <c r="FQ207" s="233"/>
      <c r="FR207" s="289"/>
      <c r="FS207" s="290"/>
      <c r="FT207" s="291"/>
      <c r="FU207" s="633"/>
      <c r="FV207" s="634"/>
      <c r="FW207" s="635"/>
      <c r="FX207" s="636"/>
      <c r="FZ207" s="239"/>
      <c r="GA207" s="240"/>
      <c r="GD207" s="192"/>
      <c r="GE207" s="192"/>
    </row>
    <row r="208" spans="2:187" ht="18.75" customHeight="1" x14ac:dyDescent="0.15">
      <c r="B208" s="595"/>
      <c r="C208" s="194"/>
      <c r="D208" s="195"/>
      <c r="E208" s="196"/>
      <c r="F208" s="596"/>
      <c r="G208" s="597"/>
      <c r="H208" s="302"/>
      <c r="I208" s="598"/>
      <c r="J208" s="599"/>
      <c r="K208" s="600"/>
      <c r="L208" s="601"/>
      <c r="M208" s="600"/>
      <c r="N208" s="602"/>
      <c r="O208" s="598"/>
      <c r="P208" s="602"/>
      <c r="Q208" s="603"/>
      <c r="R208" s="604"/>
      <c r="S208" s="604"/>
      <c r="T208" s="605"/>
      <c r="U208" s="701"/>
      <c r="V208" s="606"/>
      <c r="W208" s="607"/>
      <c r="X208" s="607"/>
      <c r="Y208" s="608"/>
      <c r="Z208" s="315"/>
      <c r="AA208" s="228"/>
      <c r="AB208" s="609"/>
      <c r="AC208" s="610"/>
      <c r="AD208" s="602"/>
      <c r="AE208" s="611"/>
      <c r="AF208" s="599"/>
      <c r="AG208" s="599"/>
      <c r="AH208" s="602"/>
      <c r="AI208" s="611"/>
      <c r="AJ208" s="602"/>
      <c r="AK208" s="612"/>
      <c r="AL208" s="607"/>
      <c r="AM208" s="607"/>
      <c r="AN208" s="613"/>
      <c r="AO208" s="614"/>
      <c r="AP208" s="615"/>
      <c r="AQ208" s="608"/>
      <c r="AR208" s="616"/>
      <c r="AS208" s="608"/>
      <c r="AT208" s="616"/>
      <c r="AU208" s="617"/>
      <c r="AV208" s="614"/>
      <c r="AW208" s="618"/>
      <c r="AX208" s="619"/>
      <c r="AY208" s="612"/>
      <c r="AZ208" s="607"/>
      <c r="BA208" s="607"/>
      <c r="BB208" s="613"/>
      <c r="BC208" s="620"/>
      <c r="BD208" s="615"/>
      <c r="BE208" s="608"/>
      <c r="BF208" s="616"/>
      <c r="BG208" s="608"/>
      <c r="BH208" s="616"/>
      <c r="BI208" s="617"/>
      <c r="BJ208" s="620"/>
      <c r="BK208" s="618"/>
      <c r="BL208" s="619"/>
      <c r="BM208" s="598"/>
      <c r="BN208" s="621"/>
      <c r="BO208" s="602"/>
      <c r="BP208" s="598"/>
      <c r="BQ208" s="621"/>
      <c r="BR208" s="602"/>
      <c r="BS208" s="598"/>
      <c r="BT208" s="621"/>
      <c r="BU208" s="602"/>
      <c r="BV208" s="598"/>
      <c r="BW208" s="621"/>
      <c r="BX208" s="602"/>
      <c r="BY208" s="598"/>
      <c r="BZ208" s="621"/>
      <c r="CA208" s="602"/>
      <c r="CB208" s="622"/>
      <c r="CC208" s="601"/>
      <c r="CD208" s="623"/>
      <c r="CE208" s="624"/>
      <c r="CF208" s="625"/>
      <c r="CG208" s="626"/>
      <c r="CH208" s="626"/>
      <c r="CI208" s="626"/>
      <c r="CJ208" s="626"/>
      <c r="CK208" s="627"/>
      <c r="CL208" s="624"/>
      <c r="CM208" s="602"/>
      <c r="CN208" s="610"/>
      <c r="CO208" s="628"/>
      <c r="CP208" s="629"/>
      <c r="CQ208" s="630"/>
      <c r="CR208" s="629"/>
      <c r="CS208" s="630"/>
      <c r="CT208" s="629"/>
      <c r="CU208" s="630"/>
      <c r="CV208" s="629"/>
      <c r="CW208" s="337"/>
      <c r="CX208" s="338"/>
      <c r="CY208" s="299"/>
      <c r="CZ208" s="296"/>
      <c r="DA208" s="297"/>
      <c r="DB208" s="299"/>
      <c r="DC208" s="296"/>
      <c r="DD208" s="297"/>
      <c r="DE208" s="299"/>
      <c r="DF208" s="296"/>
      <c r="DG208" s="297"/>
      <c r="DH208" s="299"/>
      <c r="DI208" s="296"/>
      <c r="DJ208" s="297"/>
      <c r="DK208" s="299"/>
      <c r="DL208" s="296"/>
      <c r="DM208" s="297"/>
      <c r="DN208" s="299"/>
      <c r="DO208" s="296"/>
      <c r="DP208" s="297"/>
      <c r="DQ208" s="299"/>
      <c r="DR208" s="296"/>
      <c r="DS208" s="297"/>
      <c r="DT208" s="299"/>
      <c r="DU208" s="296"/>
      <c r="DV208" s="297"/>
      <c r="DW208" s="299"/>
      <c r="DX208" s="296"/>
      <c r="DY208" s="297"/>
      <c r="DZ208" s="299"/>
      <c r="EA208" s="296"/>
      <c r="EB208" s="297"/>
      <c r="EC208" s="299"/>
      <c r="ED208" s="296"/>
      <c r="EE208" s="297"/>
      <c r="EF208" s="299"/>
      <c r="EG208" s="296"/>
      <c r="EH208" s="297"/>
      <c r="EI208" s="299"/>
      <c r="EJ208" s="337"/>
      <c r="EK208" s="338"/>
      <c r="EL208" s="299"/>
      <c r="EM208" s="296"/>
      <c r="EN208" s="297"/>
      <c r="EO208" s="299"/>
      <c r="EP208" s="296"/>
      <c r="EQ208" s="297"/>
      <c r="ER208" s="299"/>
      <c r="ES208" s="296"/>
      <c r="ET208" s="297"/>
      <c r="EU208" s="299"/>
      <c r="EV208" s="296"/>
      <c r="EW208" s="297"/>
      <c r="EX208" s="339"/>
      <c r="EZ208" s="631"/>
      <c r="FA208" s="602"/>
      <c r="FB208" s="228"/>
      <c r="FC208" s="229"/>
      <c r="FD208" s="632"/>
      <c r="FE208" s="231"/>
      <c r="FF208" s="289"/>
      <c r="FG208" s="233"/>
      <c r="FH208" s="289"/>
      <c r="FI208" s="290"/>
      <c r="FJ208" s="291"/>
      <c r="FK208" s="633"/>
      <c r="FL208" s="634"/>
      <c r="FM208" s="635"/>
      <c r="FN208" s="636"/>
      <c r="FO208" s="231"/>
      <c r="FP208" s="289"/>
      <c r="FQ208" s="233"/>
      <c r="FR208" s="289"/>
      <c r="FS208" s="290"/>
      <c r="FT208" s="291"/>
      <c r="FU208" s="633"/>
      <c r="FV208" s="634"/>
      <c r="FW208" s="635"/>
      <c r="FX208" s="636"/>
      <c r="FZ208" s="239"/>
      <c r="GA208" s="240"/>
      <c r="GD208" s="192"/>
      <c r="GE208" s="192"/>
    </row>
    <row r="209" spans="2:187" ht="18.75" customHeight="1" x14ac:dyDescent="0.15">
      <c r="B209" s="595"/>
      <c r="C209" s="194"/>
      <c r="D209" s="195"/>
      <c r="E209" s="196"/>
      <c r="F209" s="596"/>
      <c r="G209" s="597"/>
      <c r="H209" s="302"/>
      <c r="I209" s="598"/>
      <c r="J209" s="599"/>
      <c r="K209" s="600"/>
      <c r="L209" s="601"/>
      <c r="M209" s="600"/>
      <c r="N209" s="602"/>
      <c r="O209" s="598"/>
      <c r="P209" s="602"/>
      <c r="Q209" s="603"/>
      <c r="R209" s="604"/>
      <c r="S209" s="604"/>
      <c r="T209" s="605"/>
      <c r="U209" s="701"/>
      <c r="V209" s="606"/>
      <c r="W209" s="607"/>
      <c r="X209" s="607"/>
      <c r="Y209" s="608"/>
      <c r="Z209" s="315"/>
      <c r="AA209" s="228"/>
      <c r="AB209" s="609"/>
      <c r="AC209" s="610"/>
      <c r="AD209" s="602"/>
      <c r="AE209" s="611"/>
      <c r="AF209" s="599"/>
      <c r="AG209" s="599"/>
      <c r="AH209" s="602"/>
      <c r="AI209" s="611"/>
      <c r="AJ209" s="602"/>
      <c r="AK209" s="612"/>
      <c r="AL209" s="607"/>
      <c r="AM209" s="607"/>
      <c r="AN209" s="613"/>
      <c r="AO209" s="614"/>
      <c r="AP209" s="615"/>
      <c r="AQ209" s="608"/>
      <c r="AR209" s="616"/>
      <c r="AS209" s="608"/>
      <c r="AT209" s="616"/>
      <c r="AU209" s="617"/>
      <c r="AV209" s="614"/>
      <c r="AW209" s="618"/>
      <c r="AX209" s="619"/>
      <c r="AY209" s="612"/>
      <c r="AZ209" s="607"/>
      <c r="BA209" s="607"/>
      <c r="BB209" s="613"/>
      <c r="BC209" s="620"/>
      <c r="BD209" s="615"/>
      <c r="BE209" s="608"/>
      <c r="BF209" s="616"/>
      <c r="BG209" s="608"/>
      <c r="BH209" s="616"/>
      <c r="BI209" s="617"/>
      <c r="BJ209" s="620"/>
      <c r="BK209" s="618"/>
      <c r="BL209" s="619"/>
      <c r="BM209" s="598"/>
      <c r="BN209" s="621"/>
      <c r="BO209" s="602"/>
      <c r="BP209" s="598"/>
      <c r="BQ209" s="621"/>
      <c r="BR209" s="602"/>
      <c r="BS209" s="598"/>
      <c r="BT209" s="621"/>
      <c r="BU209" s="602"/>
      <c r="BV209" s="598"/>
      <c r="BW209" s="621"/>
      <c r="BX209" s="602"/>
      <c r="BY209" s="598"/>
      <c r="BZ209" s="621"/>
      <c r="CA209" s="602"/>
      <c r="CB209" s="622"/>
      <c r="CC209" s="601"/>
      <c r="CD209" s="623"/>
      <c r="CE209" s="624"/>
      <c r="CF209" s="625"/>
      <c r="CG209" s="626"/>
      <c r="CH209" s="626"/>
      <c r="CI209" s="626"/>
      <c r="CJ209" s="626"/>
      <c r="CK209" s="627"/>
      <c r="CL209" s="624"/>
      <c r="CM209" s="602"/>
      <c r="CN209" s="610"/>
      <c r="CO209" s="628"/>
      <c r="CP209" s="629"/>
      <c r="CQ209" s="630"/>
      <c r="CR209" s="629"/>
      <c r="CS209" s="630"/>
      <c r="CT209" s="629"/>
      <c r="CU209" s="630"/>
      <c r="CV209" s="629"/>
      <c r="CW209" s="337"/>
      <c r="CX209" s="338"/>
      <c r="CY209" s="299"/>
      <c r="CZ209" s="296"/>
      <c r="DA209" s="297"/>
      <c r="DB209" s="299"/>
      <c r="DC209" s="296"/>
      <c r="DD209" s="297"/>
      <c r="DE209" s="299"/>
      <c r="DF209" s="296"/>
      <c r="DG209" s="297"/>
      <c r="DH209" s="299"/>
      <c r="DI209" s="296"/>
      <c r="DJ209" s="297"/>
      <c r="DK209" s="299"/>
      <c r="DL209" s="296"/>
      <c r="DM209" s="297"/>
      <c r="DN209" s="299"/>
      <c r="DO209" s="296"/>
      <c r="DP209" s="297"/>
      <c r="DQ209" s="299"/>
      <c r="DR209" s="296"/>
      <c r="DS209" s="297"/>
      <c r="DT209" s="299"/>
      <c r="DU209" s="296"/>
      <c r="DV209" s="297"/>
      <c r="DW209" s="299"/>
      <c r="DX209" s="296"/>
      <c r="DY209" s="297"/>
      <c r="DZ209" s="299"/>
      <c r="EA209" s="296"/>
      <c r="EB209" s="297"/>
      <c r="EC209" s="299"/>
      <c r="ED209" s="296"/>
      <c r="EE209" s="297"/>
      <c r="EF209" s="299"/>
      <c r="EG209" s="296"/>
      <c r="EH209" s="297"/>
      <c r="EI209" s="299"/>
      <c r="EJ209" s="337"/>
      <c r="EK209" s="338"/>
      <c r="EL209" s="299"/>
      <c r="EM209" s="296"/>
      <c r="EN209" s="297"/>
      <c r="EO209" s="299"/>
      <c r="EP209" s="296"/>
      <c r="EQ209" s="297"/>
      <c r="ER209" s="299"/>
      <c r="ES209" s="296"/>
      <c r="ET209" s="297"/>
      <c r="EU209" s="299"/>
      <c r="EV209" s="296"/>
      <c r="EW209" s="297"/>
      <c r="EX209" s="339"/>
      <c r="EZ209" s="631"/>
      <c r="FA209" s="602"/>
      <c r="FB209" s="228"/>
      <c r="FC209" s="229"/>
      <c r="FD209" s="632"/>
      <c r="FE209" s="231"/>
      <c r="FF209" s="289"/>
      <c r="FG209" s="233"/>
      <c r="FH209" s="289"/>
      <c r="FI209" s="290"/>
      <c r="FJ209" s="291"/>
      <c r="FK209" s="633"/>
      <c r="FL209" s="634"/>
      <c r="FM209" s="635"/>
      <c r="FN209" s="636"/>
      <c r="FO209" s="231"/>
      <c r="FP209" s="289"/>
      <c r="FQ209" s="233"/>
      <c r="FR209" s="289"/>
      <c r="FS209" s="290"/>
      <c r="FT209" s="291"/>
      <c r="FU209" s="633"/>
      <c r="FV209" s="634"/>
      <c r="FW209" s="635"/>
      <c r="FX209" s="636"/>
      <c r="FZ209" s="239"/>
      <c r="GA209" s="240"/>
      <c r="GD209" s="192"/>
      <c r="GE209" s="192"/>
    </row>
    <row r="210" spans="2:187" ht="18.75" customHeight="1" x14ac:dyDescent="0.15">
      <c r="B210" s="595"/>
      <c r="C210" s="194"/>
      <c r="D210" s="195"/>
      <c r="E210" s="196"/>
      <c r="F210" s="596"/>
      <c r="G210" s="597"/>
      <c r="H210" s="302"/>
      <c r="I210" s="598"/>
      <c r="J210" s="599"/>
      <c r="K210" s="600"/>
      <c r="L210" s="601"/>
      <c r="M210" s="600"/>
      <c r="N210" s="602"/>
      <c r="O210" s="598"/>
      <c r="P210" s="602"/>
      <c r="Q210" s="603"/>
      <c r="R210" s="604"/>
      <c r="S210" s="604"/>
      <c r="T210" s="605"/>
      <c r="U210" s="701"/>
      <c r="V210" s="606"/>
      <c r="W210" s="607"/>
      <c r="X210" s="607"/>
      <c r="Y210" s="608"/>
      <c r="Z210" s="315"/>
      <c r="AA210" s="228"/>
      <c r="AB210" s="609"/>
      <c r="AC210" s="610"/>
      <c r="AD210" s="602"/>
      <c r="AE210" s="611"/>
      <c r="AF210" s="599"/>
      <c r="AG210" s="599"/>
      <c r="AH210" s="602"/>
      <c r="AI210" s="611"/>
      <c r="AJ210" s="602"/>
      <c r="AK210" s="612"/>
      <c r="AL210" s="607"/>
      <c r="AM210" s="607"/>
      <c r="AN210" s="613"/>
      <c r="AO210" s="614"/>
      <c r="AP210" s="615"/>
      <c r="AQ210" s="608"/>
      <c r="AR210" s="616"/>
      <c r="AS210" s="608"/>
      <c r="AT210" s="616"/>
      <c r="AU210" s="617"/>
      <c r="AV210" s="614"/>
      <c r="AW210" s="618"/>
      <c r="AX210" s="619"/>
      <c r="AY210" s="612"/>
      <c r="AZ210" s="607"/>
      <c r="BA210" s="607"/>
      <c r="BB210" s="613"/>
      <c r="BC210" s="620"/>
      <c r="BD210" s="615"/>
      <c r="BE210" s="608"/>
      <c r="BF210" s="616"/>
      <c r="BG210" s="608"/>
      <c r="BH210" s="616"/>
      <c r="BI210" s="617"/>
      <c r="BJ210" s="620"/>
      <c r="BK210" s="618"/>
      <c r="BL210" s="619"/>
      <c r="BM210" s="598"/>
      <c r="BN210" s="621"/>
      <c r="BO210" s="602"/>
      <c r="BP210" s="598"/>
      <c r="BQ210" s="621"/>
      <c r="BR210" s="602"/>
      <c r="BS210" s="598"/>
      <c r="BT210" s="621"/>
      <c r="BU210" s="602"/>
      <c r="BV210" s="598"/>
      <c r="BW210" s="621"/>
      <c r="BX210" s="602"/>
      <c r="BY210" s="598"/>
      <c r="BZ210" s="621"/>
      <c r="CA210" s="602"/>
      <c r="CB210" s="622"/>
      <c r="CC210" s="601"/>
      <c r="CD210" s="623"/>
      <c r="CE210" s="624"/>
      <c r="CF210" s="625"/>
      <c r="CG210" s="626"/>
      <c r="CH210" s="626"/>
      <c r="CI210" s="626"/>
      <c r="CJ210" s="626"/>
      <c r="CK210" s="627"/>
      <c r="CL210" s="624"/>
      <c r="CM210" s="602"/>
      <c r="CN210" s="610"/>
      <c r="CO210" s="628"/>
      <c r="CP210" s="629"/>
      <c r="CQ210" s="630"/>
      <c r="CR210" s="629"/>
      <c r="CS210" s="630"/>
      <c r="CT210" s="629"/>
      <c r="CU210" s="630"/>
      <c r="CV210" s="629"/>
      <c r="CW210" s="337"/>
      <c r="CX210" s="338"/>
      <c r="CY210" s="299"/>
      <c r="CZ210" s="296"/>
      <c r="DA210" s="297"/>
      <c r="DB210" s="299"/>
      <c r="DC210" s="296"/>
      <c r="DD210" s="297"/>
      <c r="DE210" s="299"/>
      <c r="DF210" s="296"/>
      <c r="DG210" s="297"/>
      <c r="DH210" s="299"/>
      <c r="DI210" s="296"/>
      <c r="DJ210" s="297"/>
      <c r="DK210" s="299"/>
      <c r="DL210" s="296"/>
      <c r="DM210" s="297"/>
      <c r="DN210" s="299"/>
      <c r="DO210" s="296"/>
      <c r="DP210" s="297"/>
      <c r="DQ210" s="299"/>
      <c r="DR210" s="296"/>
      <c r="DS210" s="297"/>
      <c r="DT210" s="299"/>
      <c r="DU210" s="296"/>
      <c r="DV210" s="297"/>
      <c r="DW210" s="299"/>
      <c r="DX210" s="296"/>
      <c r="DY210" s="297"/>
      <c r="DZ210" s="299"/>
      <c r="EA210" s="296"/>
      <c r="EB210" s="297"/>
      <c r="EC210" s="299"/>
      <c r="ED210" s="296"/>
      <c r="EE210" s="297"/>
      <c r="EF210" s="299"/>
      <c r="EG210" s="296"/>
      <c r="EH210" s="297"/>
      <c r="EI210" s="299"/>
      <c r="EJ210" s="337"/>
      <c r="EK210" s="338"/>
      <c r="EL210" s="299"/>
      <c r="EM210" s="296"/>
      <c r="EN210" s="297"/>
      <c r="EO210" s="299"/>
      <c r="EP210" s="296"/>
      <c r="EQ210" s="297"/>
      <c r="ER210" s="299"/>
      <c r="ES210" s="296"/>
      <c r="ET210" s="297"/>
      <c r="EU210" s="299"/>
      <c r="EV210" s="296"/>
      <c r="EW210" s="297"/>
      <c r="EX210" s="339"/>
      <c r="EZ210" s="631"/>
      <c r="FA210" s="602"/>
      <c r="FB210" s="228"/>
      <c r="FC210" s="229"/>
      <c r="FD210" s="632"/>
      <c r="FE210" s="231"/>
      <c r="FF210" s="289"/>
      <c r="FG210" s="233"/>
      <c r="FH210" s="289"/>
      <c r="FI210" s="290"/>
      <c r="FJ210" s="291"/>
      <c r="FK210" s="633"/>
      <c r="FL210" s="634"/>
      <c r="FM210" s="635"/>
      <c r="FN210" s="636"/>
      <c r="FO210" s="231"/>
      <c r="FP210" s="289"/>
      <c r="FQ210" s="233"/>
      <c r="FR210" s="289"/>
      <c r="FS210" s="290"/>
      <c r="FT210" s="291"/>
      <c r="FU210" s="633"/>
      <c r="FV210" s="634"/>
      <c r="FW210" s="635"/>
      <c r="FX210" s="636"/>
      <c r="FZ210" s="239"/>
      <c r="GA210" s="240"/>
      <c r="GD210" s="192"/>
      <c r="GE210" s="192"/>
    </row>
    <row r="211" spans="2:187" ht="18.75" customHeight="1" x14ac:dyDescent="0.15">
      <c r="B211" s="595"/>
      <c r="C211" s="194"/>
      <c r="D211" s="195"/>
      <c r="E211" s="196"/>
      <c r="F211" s="596"/>
      <c r="G211" s="597"/>
      <c r="H211" s="302"/>
      <c r="I211" s="598"/>
      <c r="J211" s="599"/>
      <c r="K211" s="600"/>
      <c r="L211" s="601"/>
      <c r="M211" s="600"/>
      <c r="N211" s="602"/>
      <c r="O211" s="598"/>
      <c r="P211" s="602"/>
      <c r="Q211" s="603"/>
      <c r="R211" s="604"/>
      <c r="S211" s="604"/>
      <c r="T211" s="605"/>
      <c r="U211" s="701"/>
      <c r="V211" s="606"/>
      <c r="W211" s="607"/>
      <c r="X211" s="607"/>
      <c r="Y211" s="608"/>
      <c r="Z211" s="315"/>
      <c r="AA211" s="228"/>
      <c r="AB211" s="609"/>
      <c r="AC211" s="610"/>
      <c r="AD211" s="602"/>
      <c r="AE211" s="611"/>
      <c r="AF211" s="599"/>
      <c r="AG211" s="599"/>
      <c r="AH211" s="602"/>
      <c r="AI211" s="611"/>
      <c r="AJ211" s="602"/>
      <c r="AK211" s="612"/>
      <c r="AL211" s="607"/>
      <c r="AM211" s="607"/>
      <c r="AN211" s="613"/>
      <c r="AO211" s="614"/>
      <c r="AP211" s="615"/>
      <c r="AQ211" s="608"/>
      <c r="AR211" s="616"/>
      <c r="AS211" s="608"/>
      <c r="AT211" s="616"/>
      <c r="AU211" s="617"/>
      <c r="AV211" s="614"/>
      <c r="AW211" s="618"/>
      <c r="AX211" s="619"/>
      <c r="AY211" s="612"/>
      <c r="AZ211" s="607"/>
      <c r="BA211" s="607"/>
      <c r="BB211" s="613"/>
      <c r="BC211" s="620"/>
      <c r="BD211" s="615"/>
      <c r="BE211" s="608"/>
      <c r="BF211" s="616"/>
      <c r="BG211" s="608"/>
      <c r="BH211" s="616"/>
      <c r="BI211" s="617"/>
      <c r="BJ211" s="620"/>
      <c r="BK211" s="618"/>
      <c r="BL211" s="619"/>
      <c r="BM211" s="598"/>
      <c r="BN211" s="621"/>
      <c r="BO211" s="602"/>
      <c r="BP211" s="598"/>
      <c r="BQ211" s="621"/>
      <c r="BR211" s="602"/>
      <c r="BS211" s="598"/>
      <c r="BT211" s="621"/>
      <c r="BU211" s="602"/>
      <c r="BV211" s="598"/>
      <c r="BW211" s="621"/>
      <c r="BX211" s="602"/>
      <c r="BY211" s="598"/>
      <c r="BZ211" s="621"/>
      <c r="CA211" s="602"/>
      <c r="CB211" s="622"/>
      <c r="CC211" s="601"/>
      <c r="CD211" s="623"/>
      <c r="CE211" s="624"/>
      <c r="CF211" s="625"/>
      <c r="CG211" s="626"/>
      <c r="CH211" s="626"/>
      <c r="CI211" s="626"/>
      <c r="CJ211" s="626"/>
      <c r="CK211" s="627"/>
      <c r="CL211" s="624"/>
      <c r="CM211" s="602"/>
      <c r="CN211" s="610"/>
      <c r="CO211" s="628"/>
      <c r="CP211" s="629"/>
      <c r="CQ211" s="630"/>
      <c r="CR211" s="629"/>
      <c r="CS211" s="630"/>
      <c r="CT211" s="629"/>
      <c r="CU211" s="630"/>
      <c r="CV211" s="629"/>
      <c r="CW211" s="337"/>
      <c r="CX211" s="338"/>
      <c r="CY211" s="299"/>
      <c r="CZ211" s="296"/>
      <c r="DA211" s="297"/>
      <c r="DB211" s="299"/>
      <c r="DC211" s="296"/>
      <c r="DD211" s="297"/>
      <c r="DE211" s="299"/>
      <c r="DF211" s="296"/>
      <c r="DG211" s="297"/>
      <c r="DH211" s="299"/>
      <c r="DI211" s="296"/>
      <c r="DJ211" s="297"/>
      <c r="DK211" s="299"/>
      <c r="DL211" s="296"/>
      <c r="DM211" s="297"/>
      <c r="DN211" s="299"/>
      <c r="DO211" s="296"/>
      <c r="DP211" s="297"/>
      <c r="DQ211" s="299"/>
      <c r="DR211" s="296"/>
      <c r="DS211" s="297"/>
      <c r="DT211" s="299"/>
      <c r="DU211" s="296"/>
      <c r="DV211" s="297"/>
      <c r="DW211" s="299"/>
      <c r="DX211" s="296"/>
      <c r="DY211" s="297"/>
      <c r="DZ211" s="299"/>
      <c r="EA211" s="296"/>
      <c r="EB211" s="297"/>
      <c r="EC211" s="299"/>
      <c r="ED211" s="296"/>
      <c r="EE211" s="297"/>
      <c r="EF211" s="299"/>
      <c r="EG211" s="296"/>
      <c r="EH211" s="297"/>
      <c r="EI211" s="299"/>
      <c r="EJ211" s="337"/>
      <c r="EK211" s="338"/>
      <c r="EL211" s="299"/>
      <c r="EM211" s="296"/>
      <c r="EN211" s="297"/>
      <c r="EO211" s="299"/>
      <c r="EP211" s="296"/>
      <c r="EQ211" s="297"/>
      <c r="ER211" s="299"/>
      <c r="ES211" s="296"/>
      <c r="ET211" s="297"/>
      <c r="EU211" s="299"/>
      <c r="EV211" s="296"/>
      <c r="EW211" s="297"/>
      <c r="EX211" s="339"/>
      <c r="EZ211" s="631"/>
      <c r="FA211" s="602"/>
      <c r="FB211" s="228"/>
      <c r="FC211" s="229"/>
      <c r="FD211" s="632"/>
      <c r="FE211" s="231"/>
      <c r="FF211" s="289"/>
      <c r="FG211" s="233"/>
      <c r="FH211" s="289"/>
      <c r="FI211" s="290"/>
      <c r="FJ211" s="291"/>
      <c r="FK211" s="633"/>
      <c r="FL211" s="634"/>
      <c r="FM211" s="635"/>
      <c r="FN211" s="636"/>
      <c r="FO211" s="231"/>
      <c r="FP211" s="289"/>
      <c r="FQ211" s="233"/>
      <c r="FR211" s="289"/>
      <c r="FS211" s="290"/>
      <c r="FT211" s="291"/>
      <c r="FU211" s="633"/>
      <c r="FV211" s="634"/>
      <c r="FW211" s="635"/>
      <c r="FX211" s="636"/>
      <c r="FZ211" s="239"/>
      <c r="GA211" s="240"/>
      <c r="GD211" s="192"/>
      <c r="GE211" s="192"/>
    </row>
    <row r="212" spans="2:187" ht="18.75" customHeight="1" x14ac:dyDescent="0.15">
      <c r="B212" s="595"/>
      <c r="C212" s="194"/>
      <c r="D212" s="195"/>
      <c r="E212" s="196"/>
      <c r="F212" s="596"/>
      <c r="G212" s="597"/>
      <c r="H212" s="302"/>
      <c r="I212" s="598"/>
      <c r="J212" s="599"/>
      <c r="K212" s="600"/>
      <c r="L212" s="601"/>
      <c r="M212" s="600"/>
      <c r="N212" s="602"/>
      <c r="O212" s="598"/>
      <c r="P212" s="602"/>
      <c r="Q212" s="603"/>
      <c r="R212" s="604"/>
      <c r="S212" s="604"/>
      <c r="T212" s="605"/>
      <c r="U212" s="701"/>
      <c r="V212" s="606"/>
      <c r="W212" s="607"/>
      <c r="X212" s="607"/>
      <c r="Y212" s="608"/>
      <c r="Z212" s="315"/>
      <c r="AA212" s="228"/>
      <c r="AB212" s="609"/>
      <c r="AC212" s="610"/>
      <c r="AD212" s="602"/>
      <c r="AE212" s="611"/>
      <c r="AF212" s="599"/>
      <c r="AG212" s="599"/>
      <c r="AH212" s="602"/>
      <c r="AI212" s="611"/>
      <c r="AJ212" s="602"/>
      <c r="AK212" s="612"/>
      <c r="AL212" s="607"/>
      <c r="AM212" s="607"/>
      <c r="AN212" s="613"/>
      <c r="AO212" s="614"/>
      <c r="AP212" s="615"/>
      <c r="AQ212" s="608"/>
      <c r="AR212" s="616"/>
      <c r="AS212" s="608"/>
      <c r="AT212" s="616"/>
      <c r="AU212" s="617"/>
      <c r="AV212" s="614"/>
      <c r="AW212" s="618"/>
      <c r="AX212" s="619"/>
      <c r="AY212" s="612"/>
      <c r="AZ212" s="607"/>
      <c r="BA212" s="607"/>
      <c r="BB212" s="613"/>
      <c r="BC212" s="620"/>
      <c r="BD212" s="615"/>
      <c r="BE212" s="608"/>
      <c r="BF212" s="616"/>
      <c r="BG212" s="608"/>
      <c r="BH212" s="616"/>
      <c r="BI212" s="617"/>
      <c r="BJ212" s="620"/>
      <c r="BK212" s="618"/>
      <c r="BL212" s="619"/>
      <c r="BM212" s="598"/>
      <c r="BN212" s="621"/>
      <c r="BO212" s="602"/>
      <c r="BP212" s="598"/>
      <c r="BQ212" s="621"/>
      <c r="BR212" s="602"/>
      <c r="BS212" s="598"/>
      <c r="BT212" s="621"/>
      <c r="BU212" s="602"/>
      <c r="BV212" s="598"/>
      <c r="BW212" s="621"/>
      <c r="BX212" s="602"/>
      <c r="BY212" s="598"/>
      <c r="BZ212" s="621"/>
      <c r="CA212" s="602"/>
      <c r="CB212" s="622"/>
      <c r="CC212" s="601"/>
      <c r="CD212" s="623"/>
      <c r="CE212" s="624"/>
      <c r="CF212" s="625"/>
      <c r="CG212" s="626"/>
      <c r="CH212" s="626"/>
      <c r="CI212" s="626"/>
      <c r="CJ212" s="626"/>
      <c r="CK212" s="627"/>
      <c r="CL212" s="624"/>
      <c r="CM212" s="602"/>
      <c r="CN212" s="610"/>
      <c r="CO212" s="628"/>
      <c r="CP212" s="629"/>
      <c r="CQ212" s="630"/>
      <c r="CR212" s="629"/>
      <c r="CS212" s="630"/>
      <c r="CT212" s="629"/>
      <c r="CU212" s="630"/>
      <c r="CV212" s="629"/>
      <c r="CW212" s="337"/>
      <c r="CX212" s="338"/>
      <c r="CY212" s="299"/>
      <c r="CZ212" s="296"/>
      <c r="DA212" s="297"/>
      <c r="DB212" s="299"/>
      <c r="DC212" s="296"/>
      <c r="DD212" s="297"/>
      <c r="DE212" s="299"/>
      <c r="DF212" s="296"/>
      <c r="DG212" s="297"/>
      <c r="DH212" s="299"/>
      <c r="DI212" s="296"/>
      <c r="DJ212" s="297"/>
      <c r="DK212" s="299"/>
      <c r="DL212" s="296"/>
      <c r="DM212" s="297"/>
      <c r="DN212" s="299"/>
      <c r="DO212" s="296"/>
      <c r="DP212" s="297"/>
      <c r="DQ212" s="299"/>
      <c r="DR212" s="296"/>
      <c r="DS212" s="297"/>
      <c r="DT212" s="299"/>
      <c r="DU212" s="296"/>
      <c r="DV212" s="297"/>
      <c r="DW212" s="299"/>
      <c r="DX212" s="296"/>
      <c r="DY212" s="297"/>
      <c r="DZ212" s="299"/>
      <c r="EA212" s="296"/>
      <c r="EB212" s="297"/>
      <c r="EC212" s="299"/>
      <c r="ED212" s="296"/>
      <c r="EE212" s="297"/>
      <c r="EF212" s="299"/>
      <c r="EG212" s="296"/>
      <c r="EH212" s="297"/>
      <c r="EI212" s="299"/>
      <c r="EJ212" s="337"/>
      <c r="EK212" s="338"/>
      <c r="EL212" s="299"/>
      <c r="EM212" s="296"/>
      <c r="EN212" s="297"/>
      <c r="EO212" s="299"/>
      <c r="EP212" s="296"/>
      <c r="EQ212" s="297"/>
      <c r="ER212" s="299"/>
      <c r="ES212" s="296"/>
      <c r="ET212" s="297"/>
      <c r="EU212" s="299"/>
      <c r="EV212" s="296"/>
      <c r="EW212" s="297"/>
      <c r="EX212" s="339"/>
      <c r="EZ212" s="631"/>
      <c r="FA212" s="602"/>
      <c r="FB212" s="228"/>
      <c r="FC212" s="229"/>
      <c r="FD212" s="632"/>
      <c r="FE212" s="231"/>
      <c r="FF212" s="289"/>
      <c r="FG212" s="233"/>
      <c r="FH212" s="289"/>
      <c r="FI212" s="290"/>
      <c r="FJ212" s="291"/>
      <c r="FK212" s="633"/>
      <c r="FL212" s="634"/>
      <c r="FM212" s="635"/>
      <c r="FN212" s="636"/>
      <c r="FO212" s="231"/>
      <c r="FP212" s="289"/>
      <c r="FQ212" s="233"/>
      <c r="FR212" s="289"/>
      <c r="FS212" s="290"/>
      <c r="FT212" s="291"/>
      <c r="FU212" s="633"/>
      <c r="FV212" s="634"/>
      <c r="FW212" s="635"/>
      <c r="FX212" s="636"/>
      <c r="FZ212" s="239"/>
      <c r="GA212" s="240"/>
      <c r="GD212" s="192"/>
      <c r="GE212" s="192"/>
    </row>
    <row r="213" spans="2:187" ht="18.75" customHeight="1" x14ac:dyDescent="0.15">
      <c r="B213" s="595"/>
      <c r="C213" s="194"/>
      <c r="D213" s="195"/>
      <c r="E213" s="196"/>
      <c r="F213" s="596"/>
      <c r="G213" s="597"/>
      <c r="H213" s="302"/>
      <c r="I213" s="598"/>
      <c r="J213" s="599"/>
      <c r="K213" s="600"/>
      <c r="L213" s="601"/>
      <c r="M213" s="600"/>
      <c r="N213" s="602"/>
      <c r="O213" s="598"/>
      <c r="P213" s="602"/>
      <c r="Q213" s="603"/>
      <c r="R213" s="604"/>
      <c r="S213" s="604"/>
      <c r="T213" s="605"/>
      <c r="U213" s="701"/>
      <c r="V213" s="606"/>
      <c r="W213" s="607"/>
      <c r="X213" s="607"/>
      <c r="Y213" s="608"/>
      <c r="Z213" s="315"/>
      <c r="AA213" s="228"/>
      <c r="AB213" s="609"/>
      <c r="AC213" s="610"/>
      <c r="AD213" s="602"/>
      <c r="AE213" s="611"/>
      <c r="AF213" s="599"/>
      <c r="AG213" s="599"/>
      <c r="AH213" s="602"/>
      <c r="AI213" s="611"/>
      <c r="AJ213" s="602"/>
      <c r="AK213" s="612"/>
      <c r="AL213" s="607"/>
      <c r="AM213" s="607"/>
      <c r="AN213" s="613"/>
      <c r="AO213" s="614"/>
      <c r="AP213" s="615"/>
      <c r="AQ213" s="608"/>
      <c r="AR213" s="616"/>
      <c r="AS213" s="608"/>
      <c r="AT213" s="616"/>
      <c r="AU213" s="617"/>
      <c r="AV213" s="614"/>
      <c r="AW213" s="618"/>
      <c r="AX213" s="619"/>
      <c r="AY213" s="612"/>
      <c r="AZ213" s="607"/>
      <c r="BA213" s="607"/>
      <c r="BB213" s="613"/>
      <c r="BC213" s="620"/>
      <c r="BD213" s="615"/>
      <c r="BE213" s="608"/>
      <c r="BF213" s="616"/>
      <c r="BG213" s="608"/>
      <c r="BH213" s="616"/>
      <c r="BI213" s="617"/>
      <c r="BJ213" s="620"/>
      <c r="BK213" s="618"/>
      <c r="BL213" s="619"/>
      <c r="BM213" s="598"/>
      <c r="BN213" s="621"/>
      <c r="BO213" s="602"/>
      <c r="BP213" s="598"/>
      <c r="BQ213" s="621"/>
      <c r="BR213" s="602"/>
      <c r="BS213" s="598"/>
      <c r="BT213" s="621"/>
      <c r="BU213" s="602"/>
      <c r="BV213" s="598"/>
      <c r="BW213" s="621"/>
      <c r="BX213" s="602"/>
      <c r="BY213" s="598"/>
      <c r="BZ213" s="621"/>
      <c r="CA213" s="602"/>
      <c r="CB213" s="622"/>
      <c r="CC213" s="601"/>
      <c r="CD213" s="623"/>
      <c r="CE213" s="624"/>
      <c r="CF213" s="625"/>
      <c r="CG213" s="626"/>
      <c r="CH213" s="626"/>
      <c r="CI213" s="626"/>
      <c r="CJ213" s="626"/>
      <c r="CK213" s="627"/>
      <c r="CL213" s="624"/>
      <c r="CM213" s="602"/>
      <c r="CN213" s="610"/>
      <c r="CO213" s="628"/>
      <c r="CP213" s="629"/>
      <c r="CQ213" s="630"/>
      <c r="CR213" s="629"/>
      <c r="CS213" s="630"/>
      <c r="CT213" s="629"/>
      <c r="CU213" s="630"/>
      <c r="CV213" s="629"/>
      <c r="CW213" s="337"/>
      <c r="CX213" s="338"/>
      <c r="CY213" s="299"/>
      <c r="CZ213" s="296"/>
      <c r="DA213" s="297"/>
      <c r="DB213" s="299"/>
      <c r="DC213" s="296"/>
      <c r="DD213" s="297"/>
      <c r="DE213" s="299"/>
      <c r="DF213" s="296"/>
      <c r="DG213" s="297"/>
      <c r="DH213" s="299"/>
      <c r="DI213" s="296"/>
      <c r="DJ213" s="297"/>
      <c r="DK213" s="299"/>
      <c r="DL213" s="296"/>
      <c r="DM213" s="297"/>
      <c r="DN213" s="299"/>
      <c r="DO213" s="296"/>
      <c r="DP213" s="297"/>
      <c r="DQ213" s="299"/>
      <c r="DR213" s="296"/>
      <c r="DS213" s="297"/>
      <c r="DT213" s="299"/>
      <c r="DU213" s="296"/>
      <c r="DV213" s="297"/>
      <c r="DW213" s="299"/>
      <c r="DX213" s="296"/>
      <c r="DY213" s="297"/>
      <c r="DZ213" s="299"/>
      <c r="EA213" s="296"/>
      <c r="EB213" s="297"/>
      <c r="EC213" s="299"/>
      <c r="ED213" s="296"/>
      <c r="EE213" s="297"/>
      <c r="EF213" s="299"/>
      <c r="EG213" s="296"/>
      <c r="EH213" s="297"/>
      <c r="EI213" s="299"/>
      <c r="EJ213" s="337"/>
      <c r="EK213" s="338"/>
      <c r="EL213" s="299"/>
      <c r="EM213" s="296"/>
      <c r="EN213" s="297"/>
      <c r="EO213" s="299"/>
      <c r="EP213" s="296"/>
      <c r="EQ213" s="297"/>
      <c r="ER213" s="299"/>
      <c r="ES213" s="296"/>
      <c r="ET213" s="297"/>
      <c r="EU213" s="299"/>
      <c r="EV213" s="296"/>
      <c r="EW213" s="297"/>
      <c r="EX213" s="339"/>
      <c r="EZ213" s="631"/>
      <c r="FA213" s="602"/>
      <c r="FB213" s="228"/>
      <c r="FC213" s="229"/>
      <c r="FD213" s="632"/>
      <c r="FE213" s="231"/>
      <c r="FF213" s="289"/>
      <c r="FG213" s="233"/>
      <c r="FH213" s="289"/>
      <c r="FI213" s="290"/>
      <c r="FJ213" s="291"/>
      <c r="FK213" s="633"/>
      <c r="FL213" s="634"/>
      <c r="FM213" s="635"/>
      <c r="FN213" s="636"/>
      <c r="FO213" s="231"/>
      <c r="FP213" s="289"/>
      <c r="FQ213" s="233"/>
      <c r="FR213" s="289"/>
      <c r="FS213" s="290"/>
      <c r="FT213" s="291"/>
      <c r="FU213" s="633"/>
      <c r="FV213" s="634"/>
      <c r="FW213" s="635"/>
      <c r="FX213" s="636"/>
      <c r="FZ213" s="239"/>
      <c r="GA213" s="240"/>
      <c r="GD213" s="192"/>
      <c r="GE213" s="192"/>
    </row>
    <row r="214" spans="2:187" ht="18.75" customHeight="1" x14ac:dyDescent="0.15">
      <c r="B214" s="595"/>
      <c r="C214" s="194"/>
      <c r="D214" s="195"/>
      <c r="E214" s="196"/>
      <c r="F214" s="596"/>
      <c r="G214" s="597"/>
      <c r="H214" s="302"/>
      <c r="I214" s="598"/>
      <c r="J214" s="599"/>
      <c r="K214" s="600"/>
      <c r="L214" s="601"/>
      <c r="M214" s="600"/>
      <c r="N214" s="602"/>
      <c r="O214" s="598"/>
      <c r="P214" s="602"/>
      <c r="Q214" s="603"/>
      <c r="R214" s="604"/>
      <c r="S214" s="604"/>
      <c r="T214" s="605"/>
      <c r="U214" s="701"/>
      <c r="V214" s="606"/>
      <c r="W214" s="607"/>
      <c r="X214" s="607"/>
      <c r="Y214" s="608"/>
      <c r="Z214" s="315"/>
      <c r="AA214" s="228"/>
      <c r="AB214" s="609"/>
      <c r="AC214" s="610"/>
      <c r="AD214" s="602"/>
      <c r="AE214" s="611"/>
      <c r="AF214" s="599"/>
      <c r="AG214" s="599"/>
      <c r="AH214" s="602"/>
      <c r="AI214" s="611"/>
      <c r="AJ214" s="602"/>
      <c r="AK214" s="612"/>
      <c r="AL214" s="607"/>
      <c r="AM214" s="607"/>
      <c r="AN214" s="613"/>
      <c r="AO214" s="614"/>
      <c r="AP214" s="615"/>
      <c r="AQ214" s="608"/>
      <c r="AR214" s="616"/>
      <c r="AS214" s="608"/>
      <c r="AT214" s="616"/>
      <c r="AU214" s="617"/>
      <c r="AV214" s="614"/>
      <c r="AW214" s="618"/>
      <c r="AX214" s="619"/>
      <c r="AY214" s="612"/>
      <c r="AZ214" s="607"/>
      <c r="BA214" s="607"/>
      <c r="BB214" s="613"/>
      <c r="BC214" s="620"/>
      <c r="BD214" s="615"/>
      <c r="BE214" s="608"/>
      <c r="BF214" s="616"/>
      <c r="BG214" s="608"/>
      <c r="BH214" s="616"/>
      <c r="BI214" s="617"/>
      <c r="BJ214" s="620"/>
      <c r="BK214" s="618"/>
      <c r="BL214" s="619"/>
      <c r="BM214" s="598"/>
      <c r="BN214" s="621"/>
      <c r="BO214" s="602"/>
      <c r="BP214" s="598"/>
      <c r="BQ214" s="621"/>
      <c r="BR214" s="602"/>
      <c r="BS214" s="598"/>
      <c r="BT214" s="621"/>
      <c r="BU214" s="602"/>
      <c r="BV214" s="598"/>
      <c r="BW214" s="621"/>
      <c r="BX214" s="602"/>
      <c r="BY214" s="598"/>
      <c r="BZ214" s="621"/>
      <c r="CA214" s="602"/>
      <c r="CB214" s="622"/>
      <c r="CC214" s="601"/>
      <c r="CD214" s="623"/>
      <c r="CE214" s="624"/>
      <c r="CF214" s="625"/>
      <c r="CG214" s="626"/>
      <c r="CH214" s="626"/>
      <c r="CI214" s="626"/>
      <c r="CJ214" s="626"/>
      <c r="CK214" s="627"/>
      <c r="CL214" s="624"/>
      <c r="CM214" s="602"/>
      <c r="CN214" s="610"/>
      <c r="CO214" s="628"/>
      <c r="CP214" s="629"/>
      <c r="CQ214" s="630"/>
      <c r="CR214" s="629"/>
      <c r="CS214" s="630"/>
      <c r="CT214" s="629"/>
      <c r="CU214" s="630"/>
      <c r="CV214" s="629"/>
      <c r="CW214" s="337"/>
      <c r="CX214" s="338"/>
      <c r="CY214" s="299"/>
      <c r="CZ214" s="296"/>
      <c r="DA214" s="297"/>
      <c r="DB214" s="299"/>
      <c r="DC214" s="296"/>
      <c r="DD214" s="297"/>
      <c r="DE214" s="299"/>
      <c r="DF214" s="296"/>
      <c r="DG214" s="297"/>
      <c r="DH214" s="299"/>
      <c r="DI214" s="296"/>
      <c r="DJ214" s="297"/>
      <c r="DK214" s="299"/>
      <c r="DL214" s="296"/>
      <c r="DM214" s="297"/>
      <c r="DN214" s="299"/>
      <c r="DO214" s="296"/>
      <c r="DP214" s="297"/>
      <c r="DQ214" s="299"/>
      <c r="DR214" s="296"/>
      <c r="DS214" s="297"/>
      <c r="DT214" s="299"/>
      <c r="DU214" s="296"/>
      <c r="DV214" s="297"/>
      <c r="DW214" s="299"/>
      <c r="DX214" s="296"/>
      <c r="DY214" s="297"/>
      <c r="DZ214" s="299"/>
      <c r="EA214" s="296"/>
      <c r="EB214" s="297"/>
      <c r="EC214" s="299"/>
      <c r="ED214" s="296"/>
      <c r="EE214" s="297"/>
      <c r="EF214" s="299"/>
      <c r="EG214" s="296"/>
      <c r="EH214" s="297"/>
      <c r="EI214" s="299"/>
      <c r="EJ214" s="337"/>
      <c r="EK214" s="338"/>
      <c r="EL214" s="299"/>
      <c r="EM214" s="296"/>
      <c r="EN214" s="297"/>
      <c r="EO214" s="299"/>
      <c r="EP214" s="296"/>
      <c r="EQ214" s="297"/>
      <c r="ER214" s="299"/>
      <c r="ES214" s="296"/>
      <c r="ET214" s="297"/>
      <c r="EU214" s="299"/>
      <c r="EV214" s="296"/>
      <c r="EW214" s="297"/>
      <c r="EX214" s="339"/>
      <c r="EZ214" s="631"/>
      <c r="FA214" s="602"/>
      <c r="FB214" s="228"/>
      <c r="FC214" s="229"/>
      <c r="FD214" s="632"/>
      <c r="FE214" s="231"/>
      <c r="FF214" s="289"/>
      <c r="FG214" s="233"/>
      <c r="FH214" s="289"/>
      <c r="FI214" s="290"/>
      <c r="FJ214" s="291"/>
      <c r="FK214" s="633"/>
      <c r="FL214" s="634"/>
      <c r="FM214" s="635"/>
      <c r="FN214" s="636"/>
      <c r="FO214" s="231"/>
      <c r="FP214" s="289"/>
      <c r="FQ214" s="233"/>
      <c r="FR214" s="289"/>
      <c r="FS214" s="290"/>
      <c r="FT214" s="291"/>
      <c r="FU214" s="633"/>
      <c r="FV214" s="634"/>
      <c r="FW214" s="635"/>
      <c r="FX214" s="636"/>
      <c r="FZ214" s="239"/>
      <c r="GA214" s="240"/>
      <c r="GD214" s="192"/>
      <c r="GE214" s="192"/>
    </row>
    <row r="215" spans="2:187" ht="18.75" customHeight="1" x14ac:dyDescent="0.15">
      <c r="B215" s="595"/>
      <c r="C215" s="194"/>
      <c r="D215" s="195"/>
      <c r="E215" s="196"/>
      <c r="F215" s="596"/>
      <c r="G215" s="597"/>
      <c r="H215" s="302"/>
      <c r="I215" s="598"/>
      <c r="J215" s="599"/>
      <c r="K215" s="600"/>
      <c r="L215" s="601"/>
      <c r="M215" s="600"/>
      <c r="N215" s="602"/>
      <c r="O215" s="598"/>
      <c r="P215" s="602"/>
      <c r="Q215" s="603"/>
      <c r="R215" s="604"/>
      <c r="S215" s="604"/>
      <c r="T215" s="605"/>
      <c r="U215" s="701"/>
      <c r="V215" s="606"/>
      <c r="W215" s="607"/>
      <c r="X215" s="607"/>
      <c r="Y215" s="608"/>
      <c r="Z215" s="315"/>
      <c r="AA215" s="228"/>
      <c r="AB215" s="609"/>
      <c r="AC215" s="610"/>
      <c r="AD215" s="602"/>
      <c r="AE215" s="611"/>
      <c r="AF215" s="599"/>
      <c r="AG215" s="599"/>
      <c r="AH215" s="602"/>
      <c r="AI215" s="611"/>
      <c r="AJ215" s="602"/>
      <c r="AK215" s="612"/>
      <c r="AL215" s="607"/>
      <c r="AM215" s="607"/>
      <c r="AN215" s="613"/>
      <c r="AO215" s="614"/>
      <c r="AP215" s="615"/>
      <c r="AQ215" s="608"/>
      <c r="AR215" s="616"/>
      <c r="AS215" s="608"/>
      <c r="AT215" s="616"/>
      <c r="AU215" s="617"/>
      <c r="AV215" s="614"/>
      <c r="AW215" s="618"/>
      <c r="AX215" s="619"/>
      <c r="AY215" s="612"/>
      <c r="AZ215" s="607"/>
      <c r="BA215" s="607"/>
      <c r="BB215" s="613"/>
      <c r="BC215" s="620"/>
      <c r="BD215" s="615"/>
      <c r="BE215" s="608"/>
      <c r="BF215" s="616"/>
      <c r="BG215" s="608"/>
      <c r="BH215" s="616"/>
      <c r="BI215" s="617"/>
      <c r="BJ215" s="620"/>
      <c r="BK215" s="618"/>
      <c r="BL215" s="619"/>
      <c r="BM215" s="598"/>
      <c r="BN215" s="621"/>
      <c r="BO215" s="602"/>
      <c r="BP215" s="598"/>
      <c r="BQ215" s="621"/>
      <c r="BR215" s="602"/>
      <c r="BS215" s="598"/>
      <c r="BT215" s="621"/>
      <c r="BU215" s="602"/>
      <c r="BV215" s="598"/>
      <c r="BW215" s="621"/>
      <c r="BX215" s="602"/>
      <c r="BY215" s="598"/>
      <c r="BZ215" s="621"/>
      <c r="CA215" s="602"/>
      <c r="CB215" s="622"/>
      <c r="CC215" s="601"/>
      <c r="CD215" s="623"/>
      <c r="CE215" s="624"/>
      <c r="CF215" s="625"/>
      <c r="CG215" s="626"/>
      <c r="CH215" s="626"/>
      <c r="CI215" s="626"/>
      <c r="CJ215" s="626"/>
      <c r="CK215" s="627"/>
      <c r="CL215" s="624"/>
      <c r="CM215" s="602"/>
      <c r="CN215" s="610"/>
      <c r="CO215" s="628"/>
      <c r="CP215" s="629"/>
      <c r="CQ215" s="630"/>
      <c r="CR215" s="629"/>
      <c r="CS215" s="630"/>
      <c r="CT215" s="629"/>
      <c r="CU215" s="630"/>
      <c r="CV215" s="629"/>
      <c r="CW215" s="337"/>
      <c r="CX215" s="338"/>
      <c r="CY215" s="299"/>
      <c r="CZ215" s="296"/>
      <c r="DA215" s="297"/>
      <c r="DB215" s="299"/>
      <c r="DC215" s="296"/>
      <c r="DD215" s="297"/>
      <c r="DE215" s="299"/>
      <c r="DF215" s="296"/>
      <c r="DG215" s="297"/>
      <c r="DH215" s="299"/>
      <c r="DI215" s="296"/>
      <c r="DJ215" s="297"/>
      <c r="DK215" s="299"/>
      <c r="DL215" s="296"/>
      <c r="DM215" s="297"/>
      <c r="DN215" s="299"/>
      <c r="DO215" s="296"/>
      <c r="DP215" s="297"/>
      <c r="DQ215" s="299"/>
      <c r="DR215" s="296"/>
      <c r="DS215" s="297"/>
      <c r="DT215" s="299"/>
      <c r="DU215" s="296"/>
      <c r="DV215" s="297"/>
      <c r="DW215" s="299"/>
      <c r="DX215" s="296"/>
      <c r="DY215" s="297"/>
      <c r="DZ215" s="299"/>
      <c r="EA215" s="296"/>
      <c r="EB215" s="297"/>
      <c r="EC215" s="299"/>
      <c r="ED215" s="296"/>
      <c r="EE215" s="297"/>
      <c r="EF215" s="299"/>
      <c r="EG215" s="296"/>
      <c r="EH215" s="297"/>
      <c r="EI215" s="299"/>
      <c r="EJ215" s="337"/>
      <c r="EK215" s="338"/>
      <c r="EL215" s="299"/>
      <c r="EM215" s="296"/>
      <c r="EN215" s="297"/>
      <c r="EO215" s="299"/>
      <c r="EP215" s="296"/>
      <c r="EQ215" s="297"/>
      <c r="ER215" s="299"/>
      <c r="ES215" s="296"/>
      <c r="ET215" s="297"/>
      <c r="EU215" s="299"/>
      <c r="EV215" s="296"/>
      <c r="EW215" s="297"/>
      <c r="EX215" s="339"/>
      <c r="EZ215" s="631"/>
      <c r="FA215" s="602"/>
      <c r="FB215" s="228"/>
      <c r="FC215" s="229"/>
      <c r="FD215" s="632"/>
      <c r="FE215" s="231"/>
      <c r="FF215" s="289"/>
      <c r="FG215" s="233"/>
      <c r="FH215" s="289"/>
      <c r="FI215" s="290"/>
      <c r="FJ215" s="291"/>
      <c r="FK215" s="633"/>
      <c r="FL215" s="634"/>
      <c r="FM215" s="635"/>
      <c r="FN215" s="636"/>
      <c r="FO215" s="231"/>
      <c r="FP215" s="289"/>
      <c r="FQ215" s="233"/>
      <c r="FR215" s="289"/>
      <c r="FS215" s="290"/>
      <c r="FT215" s="291"/>
      <c r="FU215" s="633"/>
      <c r="FV215" s="634"/>
      <c r="FW215" s="635"/>
      <c r="FX215" s="636"/>
      <c r="FZ215" s="239"/>
      <c r="GA215" s="240"/>
      <c r="GD215" s="192"/>
      <c r="GE215" s="192"/>
    </row>
    <row r="216" spans="2:187" ht="18.75" customHeight="1" x14ac:dyDescent="0.15">
      <c r="B216" s="595"/>
      <c r="C216" s="194"/>
      <c r="D216" s="195"/>
      <c r="E216" s="196"/>
      <c r="F216" s="596"/>
      <c r="G216" s="597"/>
      <c r="H216" s="302"/>
      <c r="I216" s="598"/>
      <c r="J216" s="599"/>
      <c r="K216" s="600"/>
      <c r="L216" s="601"/>
      <c r="M216" s="600"/>
      <c r="N216" s="602"/>
      <c r="O216" s="598"/>
      <c r="P216" s="602"/>
      <c r="Q216" s="603"/>
      <c r="R216" s="604"/>
      <c r="S216" s="604"/>
      <c r="T216" s="605"/>
      <c r="U216" s="701"/>
      <c r="V216" s="606"/>
      <c r="W216" s="607"/>
      <c r="X216" s="607"/>
      <c r="Y216" s="608"/>
      <c r="Z216" s="315"/>
      <c r="AA216" s="228"/>
      <c r="AB216" s="609"/>
      <c r="AC216" s="610"/>
      <c r="AD216" s="602"/>
      <c r="AE216" s="611"/>
      <c r="AF216" s="599"/>
      <c r="AG216" s="599"/>
      <c r="AH216" s="602"/>
      <c r="AI216" s="611"/>
      <c r="AJ216" s="602"/>
      <c r="AK216" s="612"/>
      <c r="AL216" s="607"/>
      <c r="AM216" s="607"/>
      <c r="AN216" s="613"/>
      <c r="AO216" s="614"/>
      <c r="AP216" s="615"/>
      <c r="AQ216" s="608"/>
      <c r="AR216" s="616"/>
      <c r="AS216" s="608"/>
      <c r="AT216" s="616"/>
      <c r="AU216" s="617"/>
      <c r="AV216" s="614"/>
      <c r="AW216" s="618"/>
      <c r="AX216" s="619"/>
      <c r="AY216" s="612"/>
      <c r="AZ216" s="607"/>
      <c r="BA216" s="607"/>
      <c r="BB216" s="613"/>
      <c r="BC216" s="620"/>
      <c r="BD216" s="615"/>
      <c r="BE216" s="608"/>
      <c r="BF216" s="616"/>
      <c r="BG216" s="608"/>
      <c r="BH216" s="616"/>
      <c r="BI216" s="617"/>
      <c r="BJ216" s="620"/>
      <c r="BK216" s="618"/>
      <c r="BL216" s="619"/>
      <c r="BM216" s="598"/>
      <c r="BN216" s="621"/>
      <c r="BO216" s="602"/>
      <c r="BP216" s="598"/>
      <c r="BQ216" s="621"/>
      <c r="BR216" s="602"/>
      <c r="BS216" s="598"/>
      <c r="BT216" s="621"/>
      <c r="BU216" s="602"/>
      <c r="BV216" s="598"/>
      <c r="BW216" s="621"/>
      <c r="BX216" s="602"/>
      <c r="BY216" s="598"/>
      <c r="BZ216" s="621"/>
      <c r="CA216" s="602"/>
      <c r="CB216" s="622"/>
      <c r="CC216" s="601"/>
      <c r="CD216" s="623"/>
      <c r="CE216" s="624"/>
      <c r="CF216" s="625"/>
      <c r="CG216" s="626"/>
      <c r="CH216" s="626"/>
      <c r="CI216" s="626"/>
      <c r="CJ216" s="626"/>
      <c r="CK216" s="627"/>
      <c r="CL216" s="624"/>
      <c r="CM216" s="602"/>
      <c r="CN216" s="610"/>
      <c r="CO216" s="628"/>
      <c r="CP216" s="629"/>
      <c r="CQ216" s="630"/>
      <c r="CR216" s="629"/>
      <c r="CS216" s="630"/>
      <c r="CT216" s="629"/>
      <c r="CU216" s="630"/>
      <c r="CV216" s="629"/>
      <c r="CW216" s="337"/>
      <c r="CX216" s="338"/>
      <c r="CY216" s="299"/>
      <c r="CZ216" s="296"/>
      <c r="DA216" s="297"/>
      <c r="DB216" s="299"/>
      <c r="DC216" s="296"/>
      <c r="DD216" s="297"/>
      <c r="DE216" s="299"/>
      <c r="DF216" s="296"/>
      <c r="DG216" s="297"/>
      <c r="DH216" s="299"/>
      <c r="DI216" s="296"/>
      <c r="DJ216" s="297"/>
      <c r="DK216" s="299"/>
      <c r="DL216" s="296"/>
      <c r="DM216" s="297"/>
      <c r="DN216" s="299"/>
      <c r="DO216" s="296"/>
      <c r="DP216" s="297"/>
      <c r="DQ216" s="299"/>
      <c r="DR216" s="296"/>
      <c r="DS216" s="297"/>
      <c r="DT216" s="299"/>
      <c r="DU216" s="296"/>
      <c r="DV216" s="297"/>
      <c r="DW216" s="299"/>
      <c r="DX216" s="296"/>
      <c r="DY216" s="297"/>
      <c r="DZ216" s="299"/>
      <c r="EA216" s="296"/>
      <c r="EB216" s="297"/>
      <c r="EC216" s="299"/>
      <c r="ED216" s="296"/>
      <c r="EE216" s="297"/>
      <c r="EF216" s="299"/>
      <c r="EG216" s="296"/>
      <c r="EH216" s="297"/>
      <c r="EI216" s="299"/>
      <c r="EJ216" s="337"/>
      <c r="EK216" s="338"/>
      <c r="EL216" s="299"/>
      <c r="EM216" s="296"/>
      <c r="EN216" s="297"/>
      <c r="EO216" s="299"/>
      <c r="EP216" s="296"/>
      <c r="EQ216" s="297"/>
      <c r="ER216" s="299"/>
      <c r="ES216" s="296"/>
      <c r="ET216" s="297"/>
      <c r="EU216" s="299"/>
      <c r="EV216" s="296"/>
      <c r="EW216" s="297"/>
      <c r="EX216" s="339"/>
      <c r="EZ216" s="631"/>
      <c r="FA216" s="602"/>
      <c r="FB216" s="228"/>
      <c r="FC216" s="229"/>
      <c r="FD216" s="632"/>
      <c r="FE216" s="231"/>
      <c r="FF216" s="289"/>
      <c r="FG216" s="233"/>
      <c r="FH216" s="289"/>
      <c r="FI216" s="290"/>
      <c r="FJ216" s="291"/>
      <c r="FK216" s="633"/>
      <c r="FL216" s="634"/>
      <c r="FM216" s="635"/>
      <c r="FN216" s="636"/>
      <c r="FO216" s="231"/>
      <c r="FP216" s="289"/>
      <c r="FQ216" s="233"/>
      <c r="FR216" s="289"/>
      <c r="FS216" s="290"/>
      <c r="FT216" s="291"/>
      <c r="FU216" s="633"/>
      <c r="FV216" s="634"/>
      <c r="FW216" s="635"/>
      <c r="FX216" s="636"/>
      <c r="FZ216" s="239"/>
      <c r="GA216" s="240"/>
      <c r="GD216" s="192"/>
      <c r="GE216" s="192"/>
    </row>
    <row r="217" spans="2:187" ht="18.75" customHeight="1" x14ac:dyDescent="0.15">
      <c r="B217" s="595"/>
      <c r="C217" s="194"/>
      <c r="D217" s="195"/>
      <c r="E217" s="196"/>
      <c r="F217" s="596"/>
      <c r="G217" s="597"/>
      <c r="H217" s="302"/>
      <c r="I217" s="598"/>
      <c r="J217" s="599"/>
      <c r="K217" s="600"/>
      <c r="L217" s="601"/>
      <c r="M217" s="600"/>
      <c r="N217" s="602"/>
      <c r="O217" s="598"/>
      <c r="P217" s="602"/>
      <c r="Q217" s="603"/>
      <c r="R217" s="604"/>
      <c r="S217" s="604"/>
      <c r="T217" s="605"/>
      <c r="U217" s="701"/>
      <c r="V217" s="606"/>
      <c r="W217" s="607"/>
      <c r="X217" s="607"/>
      <c r="Y217" s="608"/>
      <c r="Z217" s="315"/>
      <c r="AA217" s="228"/>
      <c r="AB217" s="609"/>
      <c r="AC217" s="610"/>
      <c r="AD217" s="602"/>
      <c r="AE217" s="611"/>
      <c r="AF217" s="599"/>
      <c r="AG217" s="599"/>
      <c r="AH217" s="602"/>
      <c r="AI217" s="611"/>
      <c r="AJ217" s="602"/>
      <c r="AK217" s="612"/>
      <c r="AL217" s="607"/>
      <c r="AM217" s="607"/>
      <c r="AN217" s="613"/>
      <c r="AO217" s="614"/>
      <c r="AP217" s="615"/>
      <c r="AQ217" s="608"/>
      <c r="AR217" s="616"/>
      <c r="AS217" s="608"/>
      <c r="AT217" s="616"/>
      <c r="AU217" s="617"/>
      <c r="AV217" s="614"/>
      <c r="AW217" s="618"/>
      <c r="AX217" s="619"/>
      <c r="AY217" s="612"/>
      <c r="AZ217" s="607"/>
      <c r="BA217" s="607"/>
      <c r="BB217" s="613"/>
      <c r="BC217" s="620"/>
      <c r="BD217" s="615"/>
      <c r="BE217" s="608"/>
      <c r="BF217" s="616"/>
      <c r="BG217" s="608"/>
      <c r="BH217" s="616"/>
      <c r="BI217" s="617"/>
      <c r="BJ217" s="620"/>
      <c r="BK217" s="618"/>
      <c r="BL217" s="619"/>
      <c r="BM217" s="598"/>
      <c r="BN217" s="621"/>
      <c r="BO217" s="602"/>
      <c r="BP217" s="598"/>
      <c r="BQ217" s="621"/>
      <c r="BR217" s="602"/>
      <c r="BS217" s="598"/>
      <c r="BT217" s="621"/>
      <c r="BU217" s="602"/>
      <c r="BV217" s="598"/>
      <c r="BW217" s="621"/>
      <c r="BX217" s="602"/>
      <c r="BY217" s="598"/>
      <c r="BZ217" s="621"/>
      <c r="CA217" s="602"/>
      <c r="CB217" s="622"/>
      <c r="CC217" s="601"/>
      <c r="CD217" s="623"/>
      <c r="CE217" s="624"/>
      <c r="CF217" s="625"/>
      <c r="CG217" s="626"/>
      <c r="CH217" s="626"/>
      <c r="CI217" s="626"/>
      <c r="CJ217" s="626"/>
      <c r="CK217" s="627"/>
      <c r="CL217" s="624"/>
      <c r="CM217" s="602"/>
      <c r="CN217" s="610"/>
      <c r="CO217" s="628"/>
      <c r="CP217" s="629"/>
      <c r="CQ217" s="630"/>
      <c r="CR217" s="629"/>
      <c r="CS217" s="630"/>
      <c r="CT217" s="629"/>
      <c r="CU217" s="630"/>
      <c r="CV217" s="629"/>
      <c r="CW217" s="337"/>
      <c r="CX217" s="338"/>
      <c r="CY217" s="299"/>
      <c r="CZ217" s="296"/>
      <c r="DA217" s="297"/>
      <c r="DB217" s="299"/>
      <c r="DC217" s="296"/>
      <c r="DD217" s="297"/>
      <c r="DE217" s="299"/>
      <c r="DF217" s="296"/>
      <c r="DG217" s="297"/>
      <c r="DH217" s="299"/>
      <c r="DI217" s="296"/>
      <c r="DJ217" s="297"/>
      <c r="DK217" s="299"/>
      <c r="DL217" s="296"/>
      <c r="DM217" s="297"/>
      <c r="DN217" s="299"/>
      <c r="DO217" s="296"/>
      <c r="DP217" s="297"/>
      <c r="DQ217" s="299"/>
      <c r="DR217" s="296"/>
      <c r="DS217" s="297"/>
      <c r="DT217" s="299"/>
      <c r="DU217" s="296"/>
      <c r="DV217" s="297"/>
      <c r="DW217" s="299"/>
      <c r="DX217" s="296"/>
      <c r="DY217" s="297"/>
      <c r="DZ217" s="299"/>
      <c r="EA217" s="296"/>
      <c r="EB217" s="297"/>
      <c r="EC217" s="299"/>
      <c r="ED217" s="296"/>
      <c r="EE217" s="297"/>
      <c r="EF217" s="299"/>
      <c r="EG217" s="296"/>
      <c r="EH217" s="297"/>
      <c r="EI217" s="299"/>
      <c r="EJ217" s="337"/>
      <c r="EK217" s="338"/>
      <c r="EL217" s="299"/>
      <c r="EM217" s="296"/>
      <c r="EN217" s="297"/>
      <c r="EO217" s="299"/>
      <c r="EP217" s="296"/>
      <c r="EQ217" s="297"/>
      <c r="ER217" s="299"/>
      <c r="ES217" s="296"/>
      <c r="ET217" s="297"/>
      <c r="EU217" s="299"/>
      <c r="EV217" s="296"/>
      <c r="EW217" s="297"/>
      <c r="EX217" s="339"/>
      <c r="EZ217" s="631"/>
      <c r="FA217" s="602"/>
      <c r="FB217" s="228"/>
      <c r="FC217" s="229"/>
      <c r="FD217" s="632"/>
      <c r="FE217" s="231"/>
      <c r="FF217" s="289"/>
      <c r="FG217" s="233"/>
      <c r="FH217" s="289"/>
      <c r="FI217" s="290"/>
      <c r="FJ217" s="291"/>
      <c r="FK217" s="633"/>
      <c r="FL217" s="634"/>
      <c r="FM217" s="635"/>
      <c r="FN217" s="636"/>
      <c r="FO217" s="231"/>
      <c r="FP217" s="289"/>
      <c r="FQ217" s="233"/>
      <c r="FR217" s="289"/>
      <c r="FS217" s="290"/>
      <c r="FT217" s="291"/>
      <c r="FU217" s="633"/>
      <c r="FV217" s="634"/>
      <c r="FW217" s="635"/>
      <c r="FX217" s="636"/>
      <c r="FZ217" s="239"/>
      <c r="GA217" s="240"/>
      <c r="GD217" s="192"/>
      <c r="GE217" s="192"/>
    </row>
    <row r="218" spans="2:187" ht="18.75" customHeight="1" x14ac:dyDescent="0.15">
      <c r="B218" s="595"/>
      <c r="C218" s="194"/>
      <c r="D218" s="195"/>
      <c r="E218" s="196"/>
      <c r="F218" s="596"/>
      <c r="G218" s="597"/>
      <c r="H218" s="302"/>
      <c r="I218" s="598"/>
      <c r="J218" s="599"/>
      <c r="K218" s="600"/>
      <c r="L218" s="601"/>
      <c r="M218" s="600"/>
      <c r="N218" s="602"/>
      <c r="O218" s="598"/>
      <c r="P218" s="602"/>
      <c r="Q218" s="603"/>
      <c r="R218" s="604"/>
      <c r="S218" s="604"/>
      <c r="T218" s="605"/>
      <c r="U218" s="701"/>
      <c r="V218" s="606"/>
      <c r="W218" s="607"/>
      <c r="X218" s="607"/>
      <c r="Y218" s="608"/>
      <c r="Z218" s="315"/>
      <c r="AA218" s="228"/>
      <c r="AB218" s="609"/>
      <c r="AC218" s="610"/>
      <c r="AD218" s="602"/>
      <c r="AE218" s="611"/>
      <c r="AF218" s="599"/>
      <c r="AG218" s="599"/>
      <c r="AH218" s="602"/>
      <c r="AI218" s="611"/>
      <c r="AJ218" s="602"/>
      <c r="AK218" s="612"/>
      <c r="AL218" s="607"/>
      <c r="AM218" s="607"/>
      <c r="AN218" s="613"/>
      <c r="AO218" s="614"/>
      <c r="AP218" s="615"/>
      <c r="AQ218" s="608"/>
      <c r="AR218" s="616"/>
      <c r="AS218" s="608"/>
      <c r="AT218" s="616"/>
      <c r="AU218" s="617"/>
      <c r="AV218" s="614"/>
      <c r="AW218" s="618"/>
      <c r="AX218" s="619"/>
      <c r="AY218" s="612"/>
      <c r="AZ218" s="607"/>
      <c r="BA218" s="607"/>
      <c r="BB218" s="613"/>
      <c r="BC218" s="620"/>
      <c r="BD218" s="615"/>
      <c r="BE218" s="608"/>
      <c r="BF218" s="616"/>
      <c r="BG218" s="608"/>
      <c r="BH218" s="616"/>
      <c r="BI218" s="617"/>
      <c r="BJ218" s="620"/>
      <c r="BK218" s="618"/>
      <c r="BL218" s="619"/>
      <c r="BM218" s="598"/>
      <c r="BN218" s="621"/>
      <c r="BO218" s="602"/>
      <c r="BP218" s="598"/>
      <c r="BQ218" s="621"/>
      <c r="BR218" s="602"/>
      <c r="BS218" s="598"/>
      <c r="BT218" s="621"/>
      <c r="BU218" s="602"/>
      <c r="BV218" s="598"/>
      <c r="BW218" s="621"/>
      <c r="BX218" s="602"/>
      <c r="BY218" s="598"/>
      <c r="BZ218" s="621"/>
      <c r="CA218" s="602"/>
      <c r="CB218" s="622"/>
      <c r="CC218" s="601"/>
      <c r="CD218" s="623"/>
      <c r="CE218" s="624"/>
      <c r="CF218" s="625"/>
      <c r="CG218" s="626"/>
      <c r="CH218" s="626"/>
      <c r="CI218" s="626"/>
      <c r="CJ218" s="626"/>
      <c r="CK218" s="627"/>
      <c r="CL218" s="624"/>
      <c r="CM218" s="602"/>
      <c r="CN218" s="610"/>
      <c r="CO218" s="628"/>
      <c r="CP218" s="629"/>
      <c r="CQ218" s="630"/>
      <c r="CR218" s="629"/>
      <c r="CS218" s="630"/>
      <c r="CT218" s="629"/>
      <c r="CU218" s="630"/>
      <c r="CV218" s="629"/>
      <c r="CW218" s="337"/>
      <c r="CX218" s="338"/>
      <c r="CY218" s="299"/>
      <c r="CZ218" s="296"/>
      <c r="DA218" s="297"/>
      <c r="DB218" s="299"/>
      <c r="DC218" s="296"/>
      <c r="DD218" s="297"/>
      <c r="DE218" s="299"/>
      <c r="DF218" s="296"/>
      <c r="DG218" s="297"/>
      <c r="DH218" s="299"/>
      <c r="DI218" s="296"/>
      <c r="DJ218" s="297"/>
      <c r="DK218" s="299"/>
      <c r="DL218" s="296"/>
      <c r="DM218" s="297"/>
      <c r="DN218" s="299"/>
      <c r="DO218" s="296"/>
      <c r="DP218" s="297"/>
      <c r="DQ218" s="299"/>
      <c r="DR218" s="296"/>
      <c r="DS218" s="297"/>
      <c r="DT218" s="299"/>
      <c r="DU218" s="296"/>
      <c r="DV218" s="297"/>
      <c r="DW218" s="299"/>
      <c r="DX218" s="296"/>
      <c r="DY218" s="297"/>
      <c r="DZ218" s="299"/>
      <c r="EA218" s="296"/>
      <c r="EB218" s="297"/>
      <c r="EC218" s="299"/>
      <c r="ED218" s="296"/>
      <c r="EE218" s="297"/>
      <c r="EF218" s="299"/>
      <c r="EG218" s="296"/>
      <c r="EH218" s="297"/>
      <c r="EI218" s="299"/>
      <c r="EJ218" s="337"/>
      <c r="EK218" s="338"/>
      <c r="EL218" s="299"/>
      <c r="EM218" s="296"/>
      <c r="EN218" s="297"/>
      <c r="EO218" s="299"/>
      <c r="EP218" s="296"/>
      <c r="EQ218" s="297"/>
      <c r="ER218" s="299"/>
      <c r="ES218" s="296"/>
      <c r="ET218" s="297"/>
      <c r="EU218" s="299"/>
      <c r="EV218" s="296"/>
      <c r="EW218" s="297"/>
      <c r="EX218" s="339"/>
      <c r="EZ218" s="631"/>
      <c r="FA218" s="602"/>
      <c r="FB218" s="228"/>
      <c r="FC218" s="229"/>
      <c r="FD218" s="632"/>
      <c r="FE218" s="231"/>
      <c r="FF218" s="289"/>
      <c r="FG218" s="233"/>
      <c r="FH218" s="289"/>
      <c r="FI218" s="290"/>
      <c r="FJ218" s="291"/>
      <c r="FK218" s="633"/>
      <c r="FL218" s="634"/>
      <c r="FM218" s="635"/>
      <c r="FN218" s="636"/>
      <c r="FO218" s="231"/>
      <c r="FP218" s="289"/>
      <c r="FQ218" s="233"/>
      <c r="FR218" s="289"/>
      <c r="FS218" s="290"/>
      <c r="FT218" s="291"/>
      <c r="FU218" s="633"/>
      <c r="FV218" s="634"/>
      <c r="FW218" s="635"/>
      <c r="FX218" s="636"/>
      <c r="FZ218" s="239"/>
      <c r="GA218" s="240"/>
      <c r="GD218" s="192"/>
      <c r="GE218" s="192"/>
    </row>
    <row r="219" spans="2:187" ht="18.75" customHeight="1" x14ac:dyDescent="0.15">
      <c r="B219" s="595"/>
      <c r="C219" s="194"/>
      <c r="D219" s="195"/>
      <c r="E219" s="196"/>
      <c r="F219" s="596"/>
      <c r="G219" s="597"/>
      <c r="H219" s="302"/>
      <c r="I219" s="598"/>
      <c r="J219" s="599"/>
      <c r="K219" s="600"/>
      <c r="L219" s="601"/>
      <c r="M219" s="600"/>
      <c r="N219" s="602"/>
      <c r="O219" s="598"/>
      <c r="P219" s="602"/>
      <c r="Q219" s="603"/>
      <c r="R219" s="604"/>
      <c r="S219" s="604"/>
      <c r="T219" s="605"/>
      <c r="U219" s="701"/>
      <c r="V219" s="606"/>
      <c r="W219" s="607"/>
      <c r="X219" s="607"/>
      <c r="Y219" s="608"/>
      <c r="Z219" s="315"/>
      <c r="AA219" s="228"/>
      <c r="AB219" s="609"/>
      <c r="AC219" s="610"/>
      <c r="AD219" s="602"/>
      <c r="AE219" s="611"/>
      <c r="AF219" s="599"/>
      <c r="AG219" s="599"/>
      <c r="AH219" s="602"/>
      <c r="AI219" s="611"/>
      <c r="AJ219" s="602"/>
      <c r="AK219" s="612"/>
      <c r="AL219" s="607"/>
      <c r="AM219" s="607"/>
      <c r="AN219" s="613"/>
      <c r="AO219" s="614"/>
      <c r="AP219" s="615"/>
      <c r="AQ219" s="608"/>
      <c r="AR219" s="616"/>
      <c r="AS219" s="608"/>
      <c r="AT219" s="616"/>
      <c r="AU219" s="617"/>
      <c r="AV219" s="614"/>
      <c r="AW219" s="618"/>
      <c r="AX219" s="619"/>
      <c r="AY219" s="612"/>
      <c r="AZ219" s="607"/>
      <c r="BA219" s="607"/>
      <c r="BB219" s="613"/>
      <c r="BC219" s="620"/>
      <c r="BD219" s="615"/>
      <c r="BE219" s="608"/>
      <c r="BF219" s="616"/>
      <c r="BG219" s="608"/>
      <c r="BH219" s="616"/>
      <c r="BI219" s="617"/>
      <c r="BJ219" s="620"/>
      <c r="BK219" s="618"/>
      <c r="BL219" s="619"/>
      <c r="BM219" s="598"/>
      <c r="BN219" s="621"/>
      <c r="BO219" s="602"/>
      <c r="BP219" s="598"/>
      <c r="BQ219" s="621"/>
      <c r="BR219" s="602"/>
      <c r="BS219" s="598"/>
      <c r="BT219" s="621"/>
      <c r="BU219" s="602"/>
      <c r="BV219" s="598"/>
      <c r="BW219" s="621"/>
      <c r="BX219" s="602"/>
      <c r="BY219" s="598"/>
      <c r="BZ219" s="621"/>
      <c r="CA219" s="602"/>
      <c r="CB219" s="622"/>
      <c r="CC219" s="601"/>
      <c r="CD219" s="623"/>
      <c r="CE219" s="624"/>
      <c r="CF219" s="625"/>
      <c r="CG219" s="626"/>
      <c r="CH219" s="626"/>
      <c r="CI219" s="626"/>
      <c r="CJ219" s="626"/>
      <c r="CK219" s="627"/>
      <c r="CL219" s="624"/>
      <c r="CM219" s="602"/>
      <c r="CN219" s="610"/>
      <c r="CO219" s="628"/>
      <c r="CP219" s="629"/>
      <c r="CQ219" s="630"/>
      <c r="CR219" s="629"/>
      <c r="CS219" s="630"/>
      <c r="CT219" s="629"/>
      <c r="CU219" s="630"/>
      <c r="CV219" s="629"/>
      <c r="CW219" s="337"/>
      <c r="CX219" s="338"/>
      <c r="CY219" s="299"/>
      <c r="CZ219" s="296"/>
      <c r="DA219" s="297"/>
      <c r="DB219" s="299"/>
      <c r="DC219" s="296"/>
      <c r="DD219" s="297"/>
      <c r="DE219" s="299"/>
      <c r="DF219" s="296"/>
      <c r="DG219" s="297"/>
      <c r="DH219" s="299"/>
      <c r="DI219" s="296"/>
      <c r="DJ219" s="297"/>
      <c r="DK219" s="299"/>
      <c r="DL219" s="296"/>
      <c r="DM219" s="297"/>
      <c r="DN219" s="299"/>
      <c r="DO219" s="296"/>
      <c r="DP219" s="297"/>
      <c r="DQ219" s="299"/>
      <c r="DR219" s="296"/>
      <c r="DS219" s="297"/>
      <c r="DT219" s="299"/>
      <c r="DU219" s="296"/>
      <c r="DV219" s="297"/>
      <c r="DW219" s="299"/>
      <c r="DX219" s="296"/>
      <c r="DY219" s="297"/>
      <c r="DZ219" s="299"/>
      <c r="EA219" s="296"/>
      <c r="EB219" s="297"/>
      <c r="EC219" s="299"/>
      <c r="ED219" s="296"/>
      <c r="EE219" s="297"/>
      <c r="EF219" s="299"/>
      <c r="EG219" s="296"/>
      <c r="EH219" s="297"/>
      <c r="EI219" s="299"/>
      <c r="EJ219" s="337"/>
      <c r="EK219" s="338"/>
      <c r="EL219" s="299"/>
      <c r="EM219" s="296"/>
      <c r="EN219" s="297"/>
      <c r="EO219" s="299"/>
      <c r="EP219" s="296"/>
      <c r="EQ219" s="297"/>
      <c r="ER219" s="299"/>
      <c r="ES219" s="296"/>
      <c r="ET219" s="297"/>
      <c r="EU219" s="299"/>
      <c r="EV219" s="296"/>
      <c r="EW219" s="297"/>
      <c r="EX219" s="339"/>
      <c r="EZ219" s="631"/>
      <c r="FA219" s="602"/>
      <c r="FB219" s="228"/>
      <c r="FC219" s="229"/>
      <c r="FD219" s="632"/>
      <c r="FE219" s="231"/>
      <c r="FF219" s="289"/>
      <c r="FG219" s="233"/>
      <c r="FH219" s="289"/>
      <c r="FI219" s="290"/>
      <c r="FJ219" s="291"/>
      <c r="FK219" s="633"/>
      <c r="FL219" s="634"/>
      <c r="FM219" s="635"/>
      <c r="FN219" s="636"/>
      <c r="FO219" s="231"/>
      <c r="FP219" s="289"/>
      <c r="FQ219" s="233"/>
      <c r="FR219" s="289"/>
      <c r="FS219" s="290"/>
      <c r="FT219" s="291"/>
      <c r="FU219" s="633"/>
      <c r="FV219" s="634"/>
      <c r="FW219" s="635"/>
      <c r="FX219" s="636"/>
      <c r="FZ219" s="239"/>
      <c r="GA219" s="240"/>
      <c r="GD219" s="192"/>
      <c r="GE219" s="192"/>
    </row>
    <row r="220" spans="2:187" ht="18.75" customHeight="1" x14ac:dyDescent="0.15">
      <c r="B220" s="595"/>
      <c r="C220" s="194"/>
      <c r="D220" s="195"/>
      <c r="E220" s="196"/>
      <c r="F220" s="596"/>
      <c r="G220" s="597"/>
      <c r="H220" s="302"/>
      <c r="I220" s="598"/>
      <c r="J220" s="599"/>
      <c r="K220" s="600"/>
      <c r="L220" s="601"/>
      <c r="M220" s="600"/>
      <c r="N220" s="602"/>
      <c r="O220" s="598"/>
      <c r="P220" s="602"/>
      <c r="Q220" s="603"/>
      <c r="R220" s="604"/>
      <c r="S220" s="604"/>
      <c r="T220" s="605"/>
      <c r="U220" s="701"/>
      <c r="V220" s="606"/>
      <c r="W220" s="607"/>
      <c r="X220" s="607"/>
      <c r="Y220" s="608"/>
      <c r="Z220" s="315"/>
      <c r="AA220" s="228"/>
      <c r="AB220" s="609"/>
      <c r="AC220" s="610"/>
      <c r="AD220" s="602"/>
      <c r="AE220" s="611"/>
      <c r="AF220" s="599"/>
      <c r="AG220" s="599"/>
      <c r="AH220" s="602"/>
      <c r="AI220" s="611"/>
      <c r="AJ220" s="602"/>
      <c r="AK220" s="612"/>
      <c r="AL220" s="607"/>
      <c r="AM220" s="607"/>
      <c r="AN220" s="613"/>
      <c r="AO220" s="614"/>
      <c r="AP220" s="615"/>
      <c r="AQ220" s="608"/>
      <c r="AR220" s="616"/>
      <c r="AS220" s="608"/>
      <c r="AT220" s="616"/>
      <c r="AU220" s="617"/>
      <c r="AV220" s="614"/>
      <c r="AW220" s="618"/>
      <c r="AX220" s="619"/>
      <c r="AY220" s="612"/>
      <c r="AZ220" s="607"/>
      <c r="BA220" s="607"/>
      <c r="BB220" s="613"/>
      <c r="BC220" s="620"/>
      <c r="BD220" s="615"/>
      <c r="BE220" s="608"/>
      <c r="BF220" s="616"/>
      <c r="BG220" s="608"/>
      <c r="BH220" s="616"/>
      <c r="BI220" s="617"/>
      <c r="BJ220" s="620"/>
      <c r="BK220" s="618"/>
      <c r="BL220" s="619"/>
      <c r="BM220" s="598"/>
      <c r="BN220" s="621"/>
      <c r="BO220" s="602"/>
      <c r="BP220" s="598"/>
      <c r="BQ220" s="621"/>
      <c r="BR220" s="602"/>
      <c r="BS220" s="598"/>
      <c r="BT220" s="621"/>
      <c r="BU220" s="602"/>
      <c r="BV220" s="598"/>
      <c r="BW220" s="621"/>
      <c r="BX220" s="602"/>
      <c r="BY220" s="598"/>
      <c r="BZ220" s="621"/>
      <c r="CA220" s="602"/>
      <c r="CB220" s="622"/>
      <c r="CC220" s="601"/>
      <c r="CD220" s="623"/>
      <c r="CE220" s="624"/>
      <c r="CF220" s="625"/>
      <c r="CG220" s="626"/>
      <c r="CH220" s="626"/>
      <c r="CI220" s="626"/>
      <c r="CJ220" s="626"/>
      <c r="CK220" s="627"/>
      <c r="CL220" s="624"/>
      <c r="CM220" s="602"/>
      <c r="CN220" s="610"/>
      <c r="CO220" s="628"/>
      <c r="CP220" s="629"/>
      <c r="CQ220" s="630"/>
      <c r="CR220" s="629"/>
      <c r="CS220" s="630"/>
      <c r="CT220" s="629"/>
      <c r="CU220" s="630"/>
      <c r="CV220" s="629"/>
      <c r="CW220" s="337"/>
      <c r="CX220" s="338"/>
      <c r="CY220" s="299"/>
      <c r="CZ220" s="296"/>
      <c r="DA220" s="297"/>
      <c r="DB220" s="299"/>
      <c r="DC220" s="296"/>
      <c r="DD220" s="297"/>
      <c r="DE220" s="299"/>
      <c r="DF220" s="296"/>
      <c r="DG220" s="297"/>
      <c r="DH220" s="299"/>
      <c r="DI220" s="296"/>
      <c r="DJ220" s="297"/>
      <c r="DK220" s="299"/>
      <c r="DL220" s="296"/>
      <c r="DM220" s="297"/>
      <c r="DN220" s="299"/>
      <c r="DO220" s="296"/>
      <c r="DP220" s="297"/>
      <c r="DQ220" s="299"/>
      <c r="DR220" s="296"/>
      <c r="DS220" s="297"/>
      <c r="DT220" s="299"/>
      <c r="DU220" s="296"/>
      <c r="DV220" s="297"/>
      <c r="DW220" s="299"/>
      <c r="DX220" s="296"/>
      <c r="DY220" s="297"/>
      <c r="DZ220" s="299"/>
      <c r="EA220" s="296"/>
      <c r="EB220" s="297"/>
      <c r="EC220" s="299"/>
      <c r="ED220" s="296"/>
      <c r="EE220" s="297"/>
      <c r="EF220" s="299"/>
      <c r="EG220" s="296"/>
      <c r="EH220" s="297"/>
      <c r="EI220" s="299"/>
      <c r="EJ220" s="337"/>
      <c r="EK220" s="338"/>
      <c r="EL220" s="299"/>
      <c r="EM220" s="296"/>
      <c r="EN220" s="297"/>
      <c r="EO220" s="299"/>
      <c r="EP220" s="296"/>
      <c r="EQ220" s="297"/>
      <c r="ER220" s="299"/>
      <c r="ES220" s="296"/>
      <c r="ET220" s="297"/>
      <c r="EU220" s="299"/>
      <c r="EV220" s="296"/>
      <c r="EW220" s="297"/>
      <c r="EX220" s="339"/>
      <c r="EZ220" s="631"/>
      <c r="FA220" s="602"/>
      <c r="FB220" s="228"/>
      <c r="FC220" s="229"/>
      <c r="FD220" s="632"/>
      <c r="FE220" s="231"/>
      <c r="FF220" s="289"/>
      <c r="FG220" s="233"/>
      <c r="FH220" s="289"/>
      <c r="FI220" s="290"/>
      <c r="FJ220" s="291"/>
      <c r="FK220" s="633"/>
      <c r="FL220" s="634"/>
      <c r="FM220" s="635"/>
      <c r="FN220" s="636"/>
      <c r="FO220" s="231"/>
      <c r="FP220" s="289"/>
      <c r="FQ220" s="233"/>
      <c r="FR220" s="289"/>
      <c r="FS220" s="290"/>
      <c r="FT220" s="291"/>
      <c r="FU220" s="633"/>
      <c r="FV220" s="634"/>
      <c r="FW220" s="635"/>
      <c r="FX220" s="636"/>
      <c r="FZ220" s="239"/>
      <c r="GA220" s="240"/>
      <c r="GD220" s="192"/>
      <c r="GE220" s="192"/>
    </row>
    <row r="221" spans="2:187" ht="18.75" customHeight="1" x14ac:dyDescent="0.15">
      <c r="B221" s="595"/>
      <c r="C221" s="194"/>
      <c r="D221" s="195"/>
      <c r="E221" s="196"/>
      <c r="F221" s="596"/>
      <c r="G221" s="597"/>
      <c r="H221" s="302"/>
      <c r="I221" s="598"/>
      <c r="J221" s="599"/>
      <c r="K221" s="600"/>
      <c r="L221" s="601"/>
      <c r="M221" s="600"/>
      <c r="N221" s="602"/>
      <c r="O221" s="598"/>
      <c r="P221" s="602"/>
      <c r="Q221" s="603"/>
      <c r="R221" s="604"/>
      <c r="S221" s="604"/>
      <c r="T221" s="605"/>
      <c r="U221" s="701"/>
      <c r="V221" s="606"/>
      <c r="W221" s="607"/>
      <c r="X221" s="607"/>
      <c r="Y221" s="608"/>
      <c r="Z221" s="315"/>
      <c r="AA221" s="228"/>
      <c r="AB221" s="609"/>
      <c r="AC221" s="610"/>
      <c r="AD221" s="602"/>
      <c r="AE221" s="611"/>
      <c r="AF221" s="599"/>
      <c r="AG221" s="599"/>
      <c r="AH221" s="602"/>
      <c r="AI221" s="611"/>
      <c r="AJ221" s="602"/>
      <c r="AK221" s="612"/>
      <c r="AL221" s="607"/>
      <c r="AM221" s="607"/>
      <c r="AN221" s="613"/>
      <c r="AO221" s="614"/>
      <c r="AP221" s="615"/>
      <c r="AQ221" s="608"/>
      <c r="AR221" s="616"/>
      <c r="AS221" s="608"/>
      <c r="AT221" s="616"/>
      <c r="AU221" s="617"/>
      <c r="AV221" s="614"/>
      <c r="AW221" s="618"/>
      <c r="AX221" s="619"/>
      <c r="AY221" s="612"/>
      <c r="AZ221" s="607"/>
      <c r="BA221" s="607"/>
      <c r="BB221" s="613"/>
      <c r="BC221" s="620"/>
      <c r="BD221" s="615"/>
      <c r="BE221" s="608"/>
      <c r="BF221" s="616"/>
      <c r="BG221" s="608"/>
      <c r="BH221" s="616"/>
      <c r="BI221" s="617"/>
      <c r="BJ221" s="620"/>
      <c r="BK221" s="618"/>
      <c r="BL221" s="619"/>
      <c r="BM221" s="598"/>
      <c r="BN221" s="621"/>
      <c r="BO221" s="602"/>
      <c r="BP221" s="598"/>
      <c r="BQ221" s="621"/>
      <c r="BR221" s="602"/>
      <c r="BS221" s="598"/>
      <c r="BT221" s="621"/>
      <c r="BU221" s="602"/>
      <c r="BV221" s="598"/>
      <c r="BW221" s="621"/>
      <c r="BX221" s="602"/>
      <c r="BY221" s="598"/>
      <c r="BZ221" s="621"/>
      <c r="CA221" s="602"/>
      <c r="CB221" s="622"/>
      <c r="CC221" s="601"/>
      <c r="CD221" s="623"/>
      <c r="CE221" s="624"/>
      <c r="CF221" s="625"/>
      <c r="CG221" s="626"/>
      <c r="CH221" s="626"/>
      <c r="CI221" s="626"/>
      <c r="CJ221" s="626"/>
      <c r="CK221" s="627"/>
      <c r="CL221" s="624"/>
      <c r="CM221" s="602"/>
      <c r="CN221" s="610"/>
      <c r="CO221" s="628"/>
      <c r="CP221" s="629"/>
      <c r="CQ221" s="630"/>
      <c r="CR221" s="629"/>
      <c r="CS221" s="630"/>
      <c r="CT221" s="629"/>
      <c r="CU221" s="630"/>
      <c r="CV221" s="629"/>
      <c r="CW221" s="337"/>
      <c r="CX221" s="338"/>
      <c r="CY221" s="299"/>
      <c r="CZ221" s="296"/>
      <c r="DA221" s="297"/>
      <c r="DB221" s="299"/>
      <c r="DC221" s="296"/>
      <c r="DD221" s="297"/>
      <c r="DE221" s="299"/>
      <c r="DF221" s="296"/>
      <c r="DG221" s="297"/>
      <c r="DH221" s="299"/>
      <c r="DI221" s="296"/>
      <c r="DJ221" s="297"/>
      <c r="DK221" s="299"/>
      <c r="DL221" s="296"/>
      <c r="DM221" s="297"/>
      <c r="DN221" s="299"/>
      <c r="DO221" s="296"/>
      <c r="DP221" s="297"/>
      <c r="DQ221" s="299"/>
      <c r="DR221" s="296"/>
      <c r="DS221" s="297"/>
      <c r="DT221" s="299"/>
      <c r="DU221" s="296"/>
      <c r="DV221" s="297"/>
      <c r="DW221" s="299"/>
      <c r="DX221" s="296"/>
      <c r="DY221" s="297"/>
      <c r="DZ221" s="299"/>
      <c r="EA221" s="296"/>
      <c r="EB221" s="297"/>
      <c r="EC221" s="299"/>
      <c r="ED221" s="296"/>
      <c r="EE221" s="297"/>
      <c r="EF221" s="299"/>
      <c r="EG221" s="296"/>
      <c r="EH221" s="297"/>
      <c r="EI221" s="299"/>
      <c r="EJ221" s="337"/>
      <c r="EK221" s="338"/>
      <c r="EL221" s="299"/>
      <c r="EM221" s="296"/>
      <c r="EN221" s="297"/>
      <c r="EO221" s="299"/>
      <c r="EP221" s="296"/>
      <c r="EQ221" s="297"/>
      <c r="ER221" s="299"/>
      <c r="ES221" s="296"/>
      <c r="ET221" s="297"/>
      <c r="EU221" s="299"/>
      <c r="EV221" s="296"/>
      <c r="EW221" s="297"/>
      <c r="EX221" s="339"/>
      <c r="EZ221" s="631"/>
      <c r="FA221" s="602"/>
      <c r="FB221" s="228"/>
      <c r="FC221" s="229"/>
      <c r="FD221" s="632"/>
      <c r="FE221" s="231"/>
      <c r="FF221" s="289"/>
      <c r="FG221" s="233"/>
      <c r="FH221" s="289"/>
      <c r="FI221" s="290"/>
      <c r="FJ221" s="291"/>
      <c r="FK221" s="633"/>
      <c r="FL221" s="634"/>
      <c r="FM221" s="635"/>
      <c r="FN221" s="636"/>
      <c r="FO221" s="231"/>
      <c r="FP221" s="289"/>
      <c r="FQ221" s="233"/>
      <c r="FR221" s="289"/>
      <c r="FS221" s="290"/>
      <c r="FT221" s="291"/>
      <c r="FU221" s="633"/>
      <c r="FV221" s="634"/>
      <c r="FW221" s="635"/>
      <c r="FX221" s="636"/>
      <c r="FZ221" s="239"/>
      <c r="GA221" s="240"/>
      <c r="GD221" s="192"/>
      <c r="GE221" s="192"/>
    </row>
    <row r="222" spans="2:187" ht="18.75" customHeight="1" x14ac:dyDescent="0.15">
      <c r="B222" s="595"/>
      <c r="C222" s="194"/>
      <c r="D222" s="195"/>
      <c r="E222" s="196"/>
      <c r="F222" s="596"/>
      <c r="G222" s="597"/>
      <c r="H222" s="302"/>
      <c r="I222" s="598"/>
      <c r="J222" s="599"/>
      <c r="K222" s="600"/>
      <c r="L222" s="601"/>
      <c r="M222" s="600"/>
      <c r="N222" s="602"/>
      <c r="O222" s="598"/>
      <c r="P222" s="602"/>
      <c r="Q222" s="603"/>
      <c r="R222" s="604"/>
      <c r="S222" s="604"/>
      <c r="T222" s="605"/>
      <c r="U222" s="701"/>
      <c r="V222" s="606"/>
      <c r="W222" s="607"/>
      <c r="X222" s="607"/>
      <c r="Y222" s="608"/>
      <c r="Z222" s="315"/>
      <c r="AA222" s="228"/>
      <c r="AB222" s="609"/>
      <c r="AC222" s="610"/>
      <c r="AD222" s="602"/>
      <c r="AE222" s="611"/>
      <c r="AF222" s="599"/>
      <c r="AG222" s="599"/>
      <c r="AH222" s="602"/>
      <c r="AI222" s="611"/>
      <c r="AJ222" s="602"/>
      <c r="AK222" s="612"/>
      <c r="AL222" s="607"/>
      <c r="AM222" s="607"/>
      <c r="AN222" s="613"/>
      <c r="AO222" s="614"/>
      <c r="AP222" s="615"/>
      <c r="AQ222" s="608"/>
      <c r="AR222" s="616"/>
      <c r="AS222" s="608"/>
      <c r="AT222" s="616"/>
      <c r="AU222" s="617"/>
      <c r="AV222" s="614"/>
      <c r="AW222" s="618"/>
      <c r="AX222" s="619"/>
      <c r="AY222" s="612"/>
      <c r="AZ222" s="607"/>
      <c r="BA222" s="607"/>
      <c r="BB222" s="613"/>
      <c r="BC222" s="620"/>
      <c r="BD222" s="615"/>
      <c r="BE222" s="608"/>
      <c r="BF222" s="616"/>
      <c r="BG222" s="608"/>
      <c r="BH222" s="616"/>
      <c r="BI222" s="617"/>
      <c r="BJ222" s="620"/>
      <c r="BK222" s="618"/>
      <c r="BL222" s="619"/>
      <c r="BM222" s="598"/>
      <c r="BN222" s="621"/>
      <c r="BO222" s="602"/>
      <c r="BP222" s="598"/>
      <c r="BQ222" s="621"/>
      <c r="BR222" s="602"/>
      <c r="BS222" s="598"/>
      <c r="BT222" s="621"/>
      <c r="BU222" s="602"/>
      <c r="BV222" s="598"/>
      <c r="BW222" s="621"/>
      <c r="BX222" s="602"/>
      <c r="BY222" s="598"/>
      <c r="BZ222" s="621"/>
      <c r="CA222" s="602"/>
      <c r="CB222" s="622"/>
      <c r="CC222" s="601"/>
      <c r="CD222" s="623"/>
      <c r="CE222" s="624"/>
      <c r="CF222" s="625"/>
      <c r="CG222" s="626"/>
      <c r="CH222" s="626"/>
      <c r="CI222" s="626"/>
      <c r="CJ222" s="626"/>
      <c r="CK222" s="627"/>
      <c r="CL222" s="624"/>
      <c r="CM222" s="602"/>
      <c r="CN222" s="610"/>
      <c r="CO222" s="628"/>
      <c r="CP222" s="629"/>
      <c r="CQ222" s="630"/>
      <c r="CR222" s="629"/>
      <c r="CS222" s="630"/>
      <c r="CT222" s="629"/>
      <c r="CU222" s="630"/>
      <c r="CV222" s="629"/>
      <c r="CW222" s="337"/>
      <c r="CX222" s="338"/>
      <c r="CY222" s="299"/>
      <c r="CZ222" s="296"/>
      <c r="DA222" s="297"/>
      <c r="DB222" s="299"/>
      <c r="DC222" s="296"/>
      <c r="DD222" s="297"/>
      <c r="DE222" s="299"/>
      <c r="DF222" s="296"/>
      <c r="DG222" s="297"/>
      <c r="DH222" s="299"/>
      <c r="DI222" s="296"/>
      <c r="DJ222" s="297"/>
      <c r="DK222" s="299"/>
      <c r="DL222" s="296"/>
      <c r="DM222" s="297"/>
      <c r="DN222" s="299"/>
      <c r="DO222" s="296"/>
      <c r="DP222" s="297"/>
      <c r="DQ222" s="299"/>
      <c r="DR222" s="296"/>
      <c r="DS222" s="297"/>
      <c r="DT222" s="299"/>
      <c r="DU222" s="296"/>
      <c r="DV222" s="297"/>
      <c r="DW222" s="299"/>
      <c r="DX222" s="296"/>
      <c r="DY222" s="297"/>
      <c r="DZ222" s="299"/>
      <c r="EA222" s="296"/>
      <c r="EB222" s="297"/>
      <c r="EC222" s="299"/>
      <c r="ED222" s="296"/>
      <c r="EE222" s="297"/>
      <c r="EF222" s="299"/>
      <c r="EG222" s="296"/>
      <c r="EH222" s="297"/>
      <c r="EI222" s="299"/>
      <c r="EJ222" s="337"/>
      <c r="EK222" s="338"/>
      <c r="EL222" s="299"/>
      <c r="EM222" s="296"/>
      <c r="EN222" s="297"/>
      <c r="EO222" s="299"/>
      <c r="EP222" s="296"/>
      <c r="EQ222" s="297"/>
      <c r="ER222" s="299"/>
      <c r="ES222" s="296"/>
      <c r="ET222" s="297"/>
      <c r="EU222" s="299"/>
      <c r="EV222" s="296"/>
      <c r="EW222" s="297"/>
      <c r="EX222" s="339"/>
      <c r="EZ222" s="631"/>
      <c r="FA222" s="602"/>
      <c r="FB222" s="228"/>
      <c r="FC222" s="229"/>
      <c r="FD222" s="632"/>
      <c r="FE222" s="231"/>
      <c r="FF222" s="289"/>
      <c r="FG222" s="233"/>
      <c r="FH222" s="289"/>
      <c r="FI222" s="290"/>
      <c r="FJ222" s="291"/>
      <c r="FK222" s="633"/>
      <c r="FL222" s="634"/>
      <c r="FM222" s="635"/>
      <c r="FN222" s="636"/>
      <c r="FO222" s="231"/>
      <c r="FP222" s="289"/>
      <c r="FQ222" s="233"/>
      <c r="FR222" s="289"/>
      <c r="FS222" s="290"/>
      <c r="FT222" s="291"/>
      <c r="FU222" s="633"/>
      <c r="FV222" s="634"/>
      <c r="FW222" s="635"/>
      <c r="FX222" s="636"/>
      <c r="FZ222" s="239"/>
      <c r="GA222" s="240"/>
      <c r="GD222" s="192"/>
      <c r="GE222" s="192"/>
    </row>
    <row r="223" spans="2:187" ht="18.75" customHeight="1" x14ac:dyDescent="0.15">
      <c r="B223" s="595"/>
      <c r="C223" s="194"/>
      <c r="D223" s="195"/>
      <c r="E223" s="196"/>
      <c r="F223" s="596"/>
      <c r="G223" s="597"/>
      <c r="H223" s="302"/>
      <c r="I223" s="598"/>
      <c r="J223" s="599"/>
      <c r="K223" s="600"/>
      <c r="L223" s="601"/>
      <c r="M223" s="600"/>
      <c r="N223" s="602"/>
      <c r="O223" s="598"/>
      <c r="P223" s="602"/>
      <c r="Q223" s="603"/>
      <c r="R223" s="604"/>
      <c r="S223" s="604"/>
      <c r="T223" s="605"/>
      <c r="U223" s="701"/>
      <c r="V223" s="606"/>
      <c r="W223" s="607"/>
      <c r="X223" s="607"/>
      <c r="Y223" s="608"/>
      <c r="Z223" s="315"/>
      <c r="AA223" s="228"/>
      <c r="AB223" s="609"/>
      <c r="AC223" s="610"/>
      <c r="AD223" s="602"/>
      <c r="AE223" s="611"/>
      <c r="AF223" s="599"/>
      <c r="AG223" s="599"/>
      <c r="AH223" s="602"/>
      <c r="AI223" s="611"/>
      <c r="AJ223" s="602"/>
      <c r="AK223" s="612"/>
      <c r="AL223" s="607"/>
      <c r="AM223" s="607"/>
      <c r="AN223" s="613"/>
      <c r="AO223" s="614"/>
      <c r="AP223" s="615"/>
      <c r="AQ223" s="608"/>
      <c r="AR223" s="616"/>
      <c r="AS223" s="608"/>
      <c r="AT223" s="616"/>
      <c r="AU223" s="617"/>
      <c r="AV223" s="614"/>
      <c r="AW223" s="618"/>
      <c r="AX223" s="619"/>
      <c r="AY223" s="612"/>
      <c r="AZ223" s="607"/>
      <c r="BA223" s="607"/>
      <c r="BB223" s="613"/>
      <c r="BC223" s="620"/>
      <c r="BD223" s="615"/>
      <c r="BE223" s="608"/>
      <c r="BF223" s="616"/>
      <c r="BG223" s="608"/>
      <c r="BH223" s="616"/>
      <c r="BI223" s="617"/>
      <c r="BJ223" s="620"/>
      <c r="BK223" s="618"/>
      <c r="BL223" s="619"/>
      <c r="BM223" s="598"/>
      <c r="BN223" s="621"/>
      <c r="BO223" s="602"/>
      <c r="BP223" s="598"/>
      <c r="BQ223" s="621"/>
      <c r="BR223" s="602"/>
      <c r="BS223" s="598"/>
      <c r="BT223" s="621"/>
      <c r="BU223" s="602"/>
      <c r="BV223" s="598"/>
      <c r="BW223" s="621"/>
      <c r="BX223" s="602"/>
      <c r="BY223" s="598"/>
      <c r="BZ223" s="621"/>
      <c r="CA223" s="602"/>
      <c r="CB223" s="622"/>
      <c r="CC223" s="601"/>
      <c r="CD223" s="623"/>
      <c r="CE223" s="624"/>
      <c r="CF223" s="625"/>
      <c r="CG223" s="626"/>
      <c r="CH223" s="626"/>
      <c r="CI223" s="626"/>
      <c r="CJ223" s="626"/>
      <c r="CK223" s="627"/>
      <c r="CL223" s="624"/>
      <c r="CM223" s="602"/>
      <c r="CN223" s="610"/>
      <c r="CO223" s="628"/>
      <c r="CP223" s="629"/>
      <c r="CQ223" s="630"/>
      <c r="CR223" s="629"/>
      <c r="CS223" s="630"/>
      <c r="CT223" s="629"/>
      <c r="CU223" s="630"/>
      <c r="CV223" s="629"/>
      <c r="CW223" s="337"/>
      <c r="CX223" s="338"/>
      <c r="CY223" s="299"/>
      <c r="CZ223" s="296"/>
      <c r="DA223" s="297"/>
      <c r="DB223" s="299"/>
      <c r="DC223" s="296"/>
      <c r="DD223" s="297"/>
      <c r="DE223" s="299"/>
      <c r="DF223" s="296"/>
      <c r="DG223" s="297"/>
      <c r="DH223" s="299"/>
      <c r="DI223" s="296"/>
      <c r="DJ223" s="297"/>
      <c r="DK223" s="299"/>
      <c r="DL223" s="296"/>
      <c r="DM223" s="297"/>
      <c r="DN223" s="299"/>
      <c r="DO223" s="296"/>
      <c r="DP223" s="297"/>
      <c r="DQ223" s="299"/>
      <c r="DR223" s="296"/>
      <c r="DS223" s="297"/>
      <c r="DT223" s="299"/>
      <c r="DU223" s="296"/>
      <c r="DV223" s="297"/>
      <c r="DW223" s="299"/>
      <c r="DX223" s="296"/>
      <c r="DY223" s="297"/>
      <c r="DZ223" s="299"/>
      <c r="EA223" s="296"/>
      <c r="EB223" s="297"/>
      <c r="EC223" s="299"/>
      <c r="ED223" s="296"/>
      <c r="EE223" s="297"/>
      <c r="EF223" s="299"/>
      <c r="EG223" s="296"/>
      <c r="EH223" s="297"/>
      <c r="EI223" s="299"/>
      <c r="EJ223" s="337"/>
      <c r="EK223" s="338"/>
      <c r="EL223" s="299"/>
      <c r="EM223" s="296"/>
      <c r="EN223" s="297"/>
      <c r="EO223" s="299"/>
      <c r="EP223" s="296"/>
      <c r="EQ223" s="297"/>
      <c r="ER223" s="299"/>
      <c r="ES223" s="296"/>
      <c r="ET223" s="297"/>
      <c r="EU223" s="299"/>
      <c r="EV223" s="296"/>
      <c r="EW223" s="297"/>
      <c r="EX223" s="339"/>
      <c r="EZ223" s="631"/>
      <c r="FA223" s="602"/>
      <c r="FB223" s="228"/>
      <c r="FC223" s="229"/>
      <c r="FD223" s="632"/>
      <c r="FE223" s="231"/>
      <c r="FF223" s="289"/>
      <c r="FG223" s="233"/>
      <c r="FH223" s="289"/>
      <c r="FI223" s="290"/>
      <c r="FJ223" s="291"/>
      <c r="FK223" s="633"/>
      <c r="FL223" s="634"/>
      <c r="FM223" s="635"/>
      <c r="FN223" s="636"/>
      <c r="FO223" s="231"/>
      <c r="FP223" s="289"/>
      <c r="FQ223" s="233"/>
      <c r="FR223" s="289"/>
      <c r="FS223" s="290"/>
      <c r="FT223" s="291"/>
      <c r="FU223" s="633"/>
      <c r="FV223" s="634"/>
      <c r="FW223" s="635"/>
      <c r="FX223" s="636"/>
      <c r="FZ223" s="239"/>
      <c r="GA223" s="240"/>
      <c r="GD223" s="192"/>
      <c r="GE223" s="192"/>
    </row>
    <row r="224" spans="2:187" ht="18.75" customHeight="1" x14ac:dyDescent="0.15">
      <c r="B224" s="595"/>
      <c r="C224" s="194"/>
      <c r="D224" s="195"/>
      <c r="E224" s="196"/>
      <c r="F224" s="596"/>
      <c r="G224" s="597"/>
      <c r="H224" s="302"/>
      <c r="I224" s="598"/>
      <c r="J224" s="599"/>
      <c r="K224" s="600"/>
      <c r="L224" s="601"/>
      <c r="M224" s="600"/>
      <c r="N224" s="602"/>
      <c r="O224" s="598"/>
      <c r="P224" s="602"/>
      <c r="Q224" s="603"/>
      <c r="R224" s="604"/>
      <c r="S224" s="604"/>
      <c r="T224" s="605"/>
      <c r="U224" s="701"/>
      <c r="V224" s="606"/>
      <c r="W224" s="607"/>
      <c r="X224" s="607"/>
      <c r="Y224" s="608"/>
      <c r="Z224" s="315"/>
      <c r="AA224" s="228"/>
      <c r="AB224" s="609"/>
      <c r="AC224" s="610"/>
      <c r="AD224" s="602"/>
      <c r="AE224" s="611"/>
      <c r="AF224" s="599"/>
      <c r="AG224" s="599"/>
      <c r="AH224" s="602"/>
      <c r="AI224" s="611"/>
      <c r="AJ224" s="602"/>
      <c r="AK224" s="612"/>
      <c r="AL224" s="607"/>
      <c r="AM224" s="607"/>
      <c r="AN224" s="613"/>
      <c r="AO224" s="614"/>
      <c r="AP224" s="615"/>
      <c r="AQ224" s="608"/>
      <c r="AR224" s="616"/>
      <c r="AS224" s="608"/>
      <c r="AT224" s="616"/>
      <c r="AU224" s="617"/>
      <c r="AV224" s="614"/>
      <c r="AW224" s="618"/>
      <c r="AX224" s="619"/>
      <c r="AY224" s="612"/>
      <c r="AZ224" s="607"/>
      <c r="BA224" s="607"/>
      <c r="BB224" s="613"/>
      <c r="BC224" s="620"/>
      <c r="BD224" s="615"/>
      <c r="BE224" s="608"/>
      <c r="BF224" s="616"/>
      <c r="BG224" s="608"/>
      <c r="BH224" s="616"/>
      <c r="BI224" s="617"/>
      <c r="BJ224" s="620"/>
      <c r="BK224" s="618"/>
      <c r="BL224" s="619"/>
      <c r="BM224" s="598"/>
      <c r="BN224" s="621"/>
      <c r="BO224" s="602"/>
      <c r="BP224" s="598"/>
      <c r="BQ224" s="621"/>
      <c r="BR224" s="602"/>
      <c r="BS224" s="598"/>
      <c r="BT224" s="621"/>
      <c r="BU224" s="602"/>
      <c r="BV224" s="598"/>
      <c r="BW224" s="621"/>
      <c r="BX224" s="602"/>
      <c r="BY224" s="598"/>
      <c r="BZ224" s="621"/>
      <c r="CA224" s="602"/>
      <c r="CB224" s="622"/>
      <c r="CC224" s="601"/>
      <c r="CD224" s="623"/>
      <c r="CE224" s="624"/>
      <c r="CF224" s="625"/>
      <c r="CG224" s="626"/>
      <c r="CH224" s="626"/>
      <c r="CI224" s="626"/>
      <c r="CJ224" s="626"/>
      <c r="CK224" s="627"/>
      <c r="CL224" s="624"/>
      <c r="CM224" s="602"/>
      <c r="CN224" s="610"/>
      <c r="CO224" s="628"/>
      <c r="CP224" s="629"/>
      <c r="CQ224" s="630"/>
      <c r="CR224" s="629"/>
      <c r="CS224" s="630"/>
      <c r="CT224" s="629"/>
      <c r="CU224" s="630"/>
      <c r="CV224" s="629"/>
      <c r="CW224" s="337"/>
      <c r="CX224" s="338"/>
      <c r="CY224" s="299"/>
      <c r="CZ224" s="296"/>
      <c r="DA224" s="297"/>
      <c r="DB224" s="299"/>
      <c r="DC224" s="296"/>
      <c r="DD224" s="297"/>
      <c r="DE224" s="299"/>
      <c r="DF224" s="296"/>
      <c r="DG224" s="297"/>
      <c r="DH224" s="299"/>
      <c r="DI224" s="296"/>
      <c r="DJ224" s="297"/>
      <c r="DK224" s="299"/>
      <c r="DL224" s="296"/>
      <c r="DM224" s="297"/>
      <c r="DN224" s="299"/>
      <c r="DO224" s="296"/>
      <c r="DP224" s="297"/>
      <c r="DQ224" s="299"/>
      <c r="DR224" s="296"/>
      <c r="DS224" s="297"/>
      <c r="DT224" s="299"/>
      <c r="DU224" s="296"/>
      <c r="DV224" s="297"/>
      <c r="DW224" s="299"/>
      <c r="DX224" s="296"/>
      <c r="DY224" s="297"/>
      <c r="DZ224" s="299"/>
      <c r="EA224" s="296"/>
      <c r="EB224" s="297"/>
      <c r="EC224" s="299"/>
      <c r="ED224" s="296"/>
      <c r="EE224" s="297"/>
      <c r="EF224" s="299"/>
      <c r="EG224" s="296"/>
      <c r="EH224" s="297"/>
      <c r="EI224" s="299"/>
      <c r="EJ224" s="337"/>
      <c r="EK224" s="338"/>
      <c r="EL224" s="299"/>
      <c r="EM224" s="296"/>
      <c r="EN224" s="297"/>
      <c r="EO224" s="299"/>
      <c r="EP224" s="296"/>
      <c r="EQ224" s="297"/>
      <c r="ER224" s="299"/>
      <c r="ES224" s="296"/>
      <c r="ET224" s="297"/>
      <c r="EU224" s="299"/>
      <c r="EV224" s="296"/>
      <c r="EW224" s="297"/>
      <c r="EX224" s="339"/>
      <c r="EZ224" s="631"/>
      <c r="FA224" s="602"/>
      <c r="FB224" s="228"/>
      <c r="FC224" s="229"/>
      <c r="FD224" s="632"/>
      <c r="FE224" s="231"/>
      <c r="FF224" s="289"/>
      <c r="FG224" s="233"/>
      <c r="FH224" s="289"/>
      <c r="FI224" s="290"/>
      <c r="FJ224" s="291"/>
      <c r="FK224" s="633"/>
      <c r="FL224" s="634"/>
      <c r="FM224" s="635"/>
      <c r="FN224" s="636"/>
      <c r="FO224" s="231"/>
      <c r="FP224" s="289"/>
      <c r="FQ224" s="233"/>
      <c r="FR224" s="289"/>
      <c r="FS224" s="290"/>
      <c r="FT224" s="291"/>
      <c r="FU224" s="633"/>
      <c r="FV224" s="634"/>
      <c r="FW224" s="635"/>
      <c r="FX224" s="636"/>
      <c r="FZ224" s="239"/>
      <c r="GA224" s="240"/>
      <c r="GD224" s="192"/>
      <c r="GE224" s="192"/>
    </row>
    <row r="225" spans="2:187" ht="18.75" customHeight="1" x14ac:dyDescent="0.15">
      <c r="B225" s="595"/>
      <c r="C225" s="194"/>
      <c r="D225" s="195"/>
      <c r="E225" s="196"/>
      <c r="F225" s="596"/>
      <c r="G225" s="597"/>
      <c r="H225" s="302"/>
      <c r="I225" s="598"/>
      <c r="J225" s="599"/>
      <c r="K225" s="600"/>
      <c r="L225" s="601"/>
      <c r="M225" s="600"/>
      <c r="N225" s="602"/>
      <c r="O225" s="598"/>
      <c r="P225" s="602"/>
      <c r="Q225" s="603"/>
      <c r="R225" s="604"/>
      <c r="S225" s="604"/>
      <c r="T225" s="605"/>
      <c r="U225" s="701"/>
      <c r="V225" s="606"/>
      <c r="W225" s="607"/>
      <c r="X225" s="607"/>
      <c r="Y225" s="608"/>
      <c r="Z225" s="315"/>
      <c r="AA225" s="228"/>
      <c r="AB225" s="609"/>
      <c r="AC225" s="610"/>
      <c r="AD225" s="602"/>
      <c r="AE225" s="611"/>
      <c r="AF225" s="599"/>
      <c r="AG225" s="599"/>
      <c r="AH225" s="602"/>
      <c r="AI225" s="611"/>
      <c r="AJ225" s="602"/>
      <c r="AK225" s="612"/>
      <c r="AL225" s="607"/>
      <c r="AM225" s="607"/>
      <c r="AN225" s="613"/>
      <c r="AO225" s="614"/>
      <c r="AP225" s="615"/>
      <c r="AQ225" s="608"/>
      <c r="AR225" s="616"/>
      <c r="AS225" s="608"/>
      <c r="AT225" s="616"/>
      <c r="AU225" s="617"/>
      <c r="AV225" s="614"/>
      <c r="AW225" s="618"/>
      <c r="AX225" s="619"/>
      <c r="AY225" s="612"/>
      <c r="AZ225" s="607"/>
      <c r="BA225" s="607"/>
      <c r="BB225" s="613"/>
      <c r="BC225" s="620"/>
      <c r="BD225" s="615"/>
      <c r="BE225" s="608"/>
      <c r="BF225" s="616"/>
      <c r="BG225" s="608"/>
      <c r="BH225" s="616"/>
      <c r="BI225" s="617"/>
      <c r="BJ225" s="620"/>
      <c r="BK225" s="618"/>
      <c r="BL225" s="619"/>
      <c r="BM225" s="598"/>
      <c r="BN225" s="621"/>
      <c r="BO225" s="602"/>
      <c r="BP225" s="598"/>
      <c r="BQ225" s="621"/>
      <c r="BR225" s="602"/>
      <c r="BS225" s="598"/>
      <c r="BT225" s="621"/>
      <c r="BU225" s="602"/>
      <c r="BV225" s="598"/>
      <c r="BW225" s="621"/>
      <c r="BX225" s="602"/>
      <c r="BY225" s="598"/>
      <c r="BZ225" s="621"/>
      <c r="CA225" s="602"/>
      <c r="CB225" s="622"/>
      <c r="CC225" s="601"/>
      <c r="CD225" s="623"/>
      <c r="CE225" s="624"/>
      <c r="CF225" s="625"/>
      <c r="CG225" s="626"/>
      <c r="CH225" s="626"/>
      <c r="CI225" s="626"/>
      <c r="CJ225" s="626"/>
      <c r="CK225" s="627"/>
      <c r="CL225" s="624"/>
      <c r="CM225" s="602"/>
      <c r="CN225" s="610"/>
      <c r="CO225" s="628"/>
      <c r="CP225" s="629"/>
      <c r="CQ225" s="630"/>
      <c r="CR225" s="629"/>
      <c r="CS225" s="630"/>
      <c r="CT225" s="629"/>
      <c r="CU225" s="630"/>
      <c r="CV225" s="629"/>
      <c r="CW225" s="337"/>
      <c r="CX225" s="338"/>
      <c r="CY225" s="299"/>
      <c r="CZ225" s="296"/>
      <c r="DA225" s="297"/>
      <c r="DB225" s="299"/>
      <c r="DC225" s="296"/>
      <c r="DD225" s="297"/>
      <c r="DE225" s="299"/>
      <c r="DF225" s="296"/>
      <c r="DG225" s="297"/>
      <c r="DH225" s="299"/>
      <c r="DI225" s="296"/>
      <c r="DJ225" s="297"/>
      <c r="DK225" s="299"/>
      <c r="DL225" s="296"/>
      <c r="DM225" s="297"/>
      <c r="DN225" s="299"/>
      <c r="DO225" s="296"/>
      <c r="DP225" s="297"/>
      <c r="DQ225" s="299"/>
      <c r="DR225" s="296"/>
      <c r="DS225" s="297"/>
      <c r="DT225" s="299"/>
      <c r="DU225" s="296"/>
      <c r="DV225" s="297"/>
      <c r="DW225" s="299"/>
      <c r="DX225" s="296"/>
      <c r="DY225" s="297"/>
      <c r="DZ225" s="299"/>
      <c r="EA225" s="296"/>
      <c r="EB225" s="297"/>
      <c r="EC225" s="299"/>
      <c r="ED225" s="296"/>
      <c r="EE225" s="297"/>
      <c r="EF225" s="299"/>
      <c r="EG225" s="296"/>
      <c r="EH225" s="297"/>
      <c r="EI225" s="299"/>
      <c r="EJ225" s="337"/>
      <c r="EK225" s="338"/>
      <c r="EL225" s="299"/>
      <c r="EM225" s="296"/>
      <c r="EN225" s="297"/>
      <c r="EO225" s="299"/>
      <c r="EP225" s="296"/>
      <c r="EQ225" s="297"/>
      <c r="ER225" s="299"/>
      <c r="ES225" s="296"/>
      <c r="ET225" s="297"/>
      <c r="EU225" s="299"/>
      <c r="EV225" s="296"/>
      <c r="EW225" s="297"/>
      <c r="EX225" s="339"/>
      <c r="EZ225" s="631"/>
      <c r="FA225" s="602"/>
      <c r="FB225" s="228"/>
      <c r="FC225" s="229"/>
      <c r="FD225" s="632"/>
      <c r="FE225" s="231"/>
      <c r="FF225" s="289"/>
      <c r="FG225" s="233"/>
      <c r="FH225" s="289"/>
      <c r="FI225" s="290"/>
      <c r="FJ225" s="291"/>
      <c r="FK225" s="633"/>
      <c r="FL225" s="634"/>
      <c r="FM225" s="635"/>
      <c r="FN225" s="636"/>
      <c r="FO225" s="231"/>
      <c r="FP225" s="289"/>
      <c r="FQ225" s="233"/>
      <c r="FR225" s="289"/>
      <c r="FS225" s="290"/>
      <c r="FT225" s="291"/>
      <c r="FU225" s="633"/>
      <c r="FV225" s="634"/>
      <c r="FW225" s="635"/>
      <c r="FX225" s="636"/>
      <c r="FZ225" s="239"/>
      <c r="GA225" s="240"/>
      <c r="GD225" s="192"/>
      <c r="GE225" s="192"/>
    </row>
    <row r="226" spans="2:187" ht="18.75" customHeight="1" x14ac:dyDescent="0.15">
      <c r="B226" s="595"/>
      <c r="C226" s="194"/>
      <c r="D226" s="195"/>
      <c r="E226" s="196"/>
      <c r="F226" s="596"/>
      <c r="G226" s="597"/>
      <c r="H226" s="302"/>
      <c r="I226" s="598"/>
      <c r="J226" s="599"/>
      <c r="K226" s="600"/>
      <c r="L226" s="601"/>
      <c r="M226" s="600"/>
      <c r="N226" s="602"/>
      <c r="O226" s="598"/>
      <c r="P226" s="602"/>
      <c r="Q226" s="603"/>
      <c r="R226" s="604"/>
      <c r="S226" s="604"/>
      <c r="T226" s="605"/>
      <c r="U226" s="701"/>
      <c r="V226" s="606"/>
      <c r="W226" s="607"/>
      <c r="X226" s="607"/>
      <c r="Y226" s="608"/>
      <c r="Z226" s="315"/>
      <c r="AA226" s="228"/>
      <c r="AB226" s="609"/>
      <c r="AC226" s="610"/>
      <c r="AD226" s="602"/>
      <c r="AE226" s="611"/>
      <c r="AF226" s="599"/>
      <c r="AG226" s="599"/>
      <c r="AH226" s="602"/>
      <c r="AI226" s="611"/>
      <c r="AJ226" s="602"/>
      <c r="AK226" s="612"/>
      <c r="AL226" s="607"/>
      <c r="AM226" s="607"/>
      <c r="AN226" s="613"/>
      <c r="AO226" s="614"/>
      <c r="AP226" s="615"/>
      <c r="AQ226" s="608"/>
      <c r="AR226" s="616"/>
      <c r="AS226" s="608"/>
      <c r="AT226" s="616"/>
      <c r="AU226" s="617"/>
      <c r="AV226" s="614"/>
      <c r="AW226" s="618"/>
      <c r="AX226" s="619"/>
      <c r="AY226" s="612"/>
      <c r="AZ226" s="607"/>
      <c r="BA226" s="607"/>
      <c r="BB226" s="613"/>
      <c r="BC226" s="620"/>
      <c r="BD226" s="615"/>
      <c r="BE226" s="608"/>
      <c r="BF226" s="616"/>
      <c r="BG226" s="608"/>
      <c r="BH226" s="616"/>
      <c r="BI226" s="617"/>
      <c r="BJ226" s="620"/>
      <c r="BK226" s="618"/>
      <c r="BL226" s="619"/>
      <c r="BM226" s="598"/>
      <c r="BN226" s="621"/>
      <c r="BO226" s="602"/>
      <c r="BP226" s="598"/>
      <c r="BQ226" s="621"/>
      <c r="BR226" s="602"/>
      <c r="BS226" s="598"/>
      <c r="BT226" s="621"/>
      <c r="BU226" s="602"/>
      <c r="BV226" s="598"/>
      <c r="BW226" s="621"/>
      <c r="BX226" s="602"/>
      <c r="BY226" s="598"/>
      <c r="BZ226" s="621"/>
      <c r="CA226" s="602"/>
      <c r="CB226" s="622"/>
      <c r="CC226" s="601"/>
      <c r="CD226" s="623"/>
      <c r="CE226" s="624"/>
      <c r="CF226" s="625"/>
      <c r="CG226" s="626"/>
      <c r="CH226" s="626"/>
      <c r="CI226" s="626"/>
      <c r="CJ226" s="626"/>
      <c r="CK226" s="627"/>
      <c r="CL226" s="624"/>
      <c r="CM226" s="602"/>
      <c r="CN226" s="610"/>
      <c r="CO226" s="628"/>
      <c r="CP226" s="629"/>
      <c r="CQ226" s="630"/>
      <c r="CR226" s="629"/>
      <c r="CS226" s="630"/>
      <c r="CT226" s="629"/>
      <c r="CU226" s="630"/>
      <c r="CV226" s="629"/>
      <c r="CW226" s="337"/>
      <c r="CX226" s="338"/>
      <c r="CY226" s="299"/>
      <c r="CZ226" s="296"/>
      <c r="DA226" s="297"/>
      <c r="DB226" s="299"/>
      <c r="DC226" s="296"/>
      <c r="DD226" s="297"/>
      <c r="DE226" s="299"/>
      <c r="DF226" s="296"/>
      <c r="DG226" s="297"/>
      <c r="DH226" s="299"/>
      <c r="DI226" s="296"/>
      <c r="DJ226" s="297"/>
      <c r="DK226" s="299"/>
      <c r="DL226" s="296"/>
      <c r="DM226" s="297"/>
      <c r="DN226" s="299"/>
      <c r="DO226" s="296"/>
      <c r="DP226" s="297"/>
      <c r="DQ226" s="299"/>
      <c r="DR226" s="296"/>
      <c r="DS226" s="297"/>
      <c r="DT226" s="299"/>
      <c r="DU226" s="296"/>
      <c r="DV226" s="297"/>
      <c r="DW226" s="299"/>
      <c r="DX226" s="296"/>
      <c r="DY226" s="297"/>
      <c r="DZ226" s="299"/>
      <c r="EA226" s="296"/>
      <c r="EB226" s="297"/>
      <c r="EC226" s="299"/>
      <c r="ED226" s="296"/>
      <c r="EE226" s="297"/>
      <c r="EF226" s="299"/>
      <c r="EG226" s="296"/>
      <c r="EH226" s="297"/>
      <c r="EI226" s="299"/>
      <c r="EJ226" s="337"/>
      <c r="EK226" s="338"/>
      <c r="EL226" s="299"/>
      <c r="EM226" s="296"/>
      <c r="EN226" s="297"/>
      <c r="EO226" s="299"/>
      <c r="EP226" s="296"/>
      <c r="EQ226" s="297"/>
      <c r="ER226" s="299"/>
      <c r="ES226" s="296"/>
      <c r="ET226" s="297"/>
      <c r="EU226" s="299"/>
      <c r="EV226" s="296"/>
      <c r="EW226" s="297"/>
      <c r="EX226" s="339"/>
      <c r="EZ226" s="631"/>
      <c r="FA226" s="602"/>
      <c r="FB226" s="228"/>
      <c r="FC226" s="229"/>
      <c r="FD226" s="632"/>
      <c r="FE226" s="231"/>
      <c r="FF226" s="289"/>
      <c r="FG226" s="233"/>
      <c r="FH226" s="289"/>
      <c r="FI226" s="290"/>
      <c r="FJ226" s="291"/>
      <c r="FK226" s="633"/>
      <c r="FL226" s="634"/>
      <c r="FM226" s="635"/>
      <c r="FN226" s="636"/>
      <c r="FO226" s="231"/>
      <c r="FP226" s="289"/>
      <c r="FQ226" s="233"/>
      <c r="FR226" s="289"/>
      <c r="FS226" s="290"/>
      <c r="FT226" s="291"/>
      <c r="FU226" s="633"/>
      <c r="FV226" s="634"/>
      <c r="FW226" s="635"/>
      <c r="FX226" s="636"/>
      <c r="FZ226" s="239"/>
      <c r="GA226" s="240"/>
      <c r="GD226" s="192"/>
      <c r="GE226" s="192"/>
    </row>
    <row r="227" spans="2:187" ht="18.75" customHeight="1" x14ac:dyDescent="0.15">
      <c r="B227" s="595"/>
      <c r="C227" s="194"/>
      <c r="D227" s="195"/>
      <c r="E227" s="196"/>
      <c r="F227" s="596"/>
      <c r="G227" s="597"/>
      <c r="H227" s="302"/>
      <c r="I227" s="598"/>
      <c r="J227" s="599"/>
      <c r="K227" s="600"/>
      <c r="L227" s="601"/>
      <c r="M227" s="600"/>
      <c r="N227" s="602"/>
      <c r="O227" s="598"/>
      <c r="P227" s="602"/>
      <c r="Q227" s="603"/>
      <c r="R227" s="604"/>
      <c r="S227" s="604"/>
      <c r="T227" s="605"/>
      <c r="U227" s="701"/>
      <c r="V227" s="606"/>
      <c r="W227" s="607"/>
      <c r="X227" s="607"/>
      <c r="Y227" s="608"/>
      <c r="Z227" s="315"/>
      <c r="AA227" s="228"/>
      <c r="AB227" s="609"/>
      <c r="AC227" s="610"/>
      <c r="AD227" s="602"/>
      <c r="AE227" s="611"/>
      <c r="AF227" s="599"/>
      <c r="AG227" s="599"/>
      <c r="AH227" s="602"/>
      <c r="AI227" s="611"/>
      <c r="AJ227" s="602"/>
      <c r="AK227" s="612"/>
      <c r="AL227" s="607"/>
      <c r="AM227" s="607"/>
      <c r="AN227" s="613"/>
      <c r="AO227" s="614"/>
      <c r="AP227" s="615"/>
      <c r="AQ227" s="608"/>
      <c r="AR227" s="616"/>
      <c r="AS227" s="608"/>
      <c r="AT227" s="616"/>
      <c r="AU227" s="617"/>
      <c r="AV227" s="614"/>
      <c r="AW227" s="618"/>
      <c r="AX227" s="619"/>
      <c r="AY227" s="612"/>
      <c r="AZ227" s="607"/>
      <c r="BA227" s="607"/>
      <c r="BB227" s="613"/>
      <c r="BC227" s="620"/>
      <c r="BD227" s="615"/>
      <c r="BE227" s="608"/>
      <c r="BF227" s="616"/>
      <c r="BG227" s="608"/>
      <c r="BH227" s="616"/>
      <c r="BI227" s="617"/>
      <c r="BJ227" s="620"/>
      <c r="BK227" s="618"/>
      <c r="BL227" s="619"/>
      <c r="BM227" s="598"/>
      <c r="BN227" s="621"/>
      <c r="BO227" s="602"/>
      <c r="BP227" s="598"/>
      <c r="BQ227" s="621"/>
      <c r="BR227" s="602"/>
      <c r="BS227" s="598"/>
      <c r="BT227" s="621"/>
      <c r="BU227" s="602"/>
      <c r="BV227" s="598"/>
      <c r="BW227" s="621"/>
      <c r="BX227" s="602"/>
      <c r="BY227" s="598"/>
      <c r="BZ227" s="621"/>
      <c r="CA227" s="602"/>
      <c r="CB227" s="622"/>
      <c r="CC227" s="601"/>
      <c r="CD227" s="623"/>
      <c r="CE227" s="624"/>
      <c r="CF227" s="625"/>
      <c r="CG227" s="626"/>
      <c r="CH227" s="626"/>
      <c r="CI227" s="626"/>
      <c r="CJ227" s="626"/>
      <c r="CK227" s="627"/>
      <c r="CL227" s="624"/>
      <c r="CM227" s="602"/>
      <c r="CN227" s="610"/>
      <c r="CO227" s="628"/>
      <c r="CP227" s="629"/>
      <c r="CQ227" s="630"/>
      <c r="CR227" s="629"/>
      <c r="CS227" s="630"/>
      <c r="CT227" s="629"/>
      <c r="CU227" s="630"/>
      <c r="CV227" s="629"/>
      <c r="CW227" s="337"/>
      <c r="CX227" s="338"/>
      <c r="CY227" s="299"/>
      <c r="CZ227" s="296"/>
      <c r="DA227" s="297"/>
      <c r="DB227" s="299"/>
      <c r="DC227" s="296"/>
      <c r="DD227" s="297"/>
      <c r="DE227" s="299"/>
      <c r="DF227" s="296"/>
      <c r="DG227" s="297"/>
      <c r="DH227" s="299"/>
      <c r="DI227" s="296"/>
      <c r="DJ227" s="297"/>
      <c r="DK227" s="299"/>
      <c r="DL227" s="296"/>
      <c r="DM227" s="297"/>
      <c r="DN227" s="299"/>
      <c r="DO227" s="296"/>
      <c r="DP227" s="297"/>
      <c r="DQ227" s="299"/>
      <c r="DR227" s="296"/>
      <c r="DS227" s="297"/>
      <c r="DT227" s="299"/>
      <c r="DU227" s="296"/>
      <c r="DV227" s="297"/>
      <c r="DW227" s="299"/>
      <c r="DX227" s="296"/>
      <c r="DY227" s="297"/>
      <c r="DZ227" s="299"/>
      <c r="EA227" s="296"/>
      <c r="EB227" s="297"/>
      <c r="EC227" s="299"/>
      <c r="ED227" s="296"/>
      <c r="EE227" s="297"/>
      <c r="EF227" s="299"/>
      <c r="EG227" s="296"/>
      <c r="EH227" s="297"/>
      <c r="EI227" s="299"/>
      <c r="EJ227" s="337"/>
      <c r="EK227" s="338"/>
      <c r="EL227" s="299"/>
      <c r="EM227" s="296"/>
      <c r="EN227" s="297"/>
      <c r="EO227" s="299"/>
      <c r="EP227" s="296"/>
      <c r="EQ227" s="297"/>
      <c r="ER227" s="299"/>
      <c r="ES227" s="296"/>
      <c r="ET227" s="297"/>
      <c r="EU227" s="299"/>
      <c r="EV227" s="296"/>
      <c r="EW227" s="297"/>
      <c r="EX227" s="339"/>
      <c r="EZ227" s="631"/>
      <c r="FA227" s="602"/>
      <c r="FB227" s="228"/>
      <c r="FC227" s="229"/>
      <c r="FD227" s="632"/>
      <c r="FE227" s="231"/>
      <c r="FF227" s="289"/>
      <c r="FG227" s="233"/>
      <c r="FH227" s="289"/>
      <c r="FI227" s="290"/>
      <c r="FJ227" s="291"/>
      <c r="FK227" s="633"/>
      <c r="FL227" s="634"/>
      <c r="FM227" s="635"/>
      <c r="FN227" s="636"/>
      <c r="FO227" s="231"/>
      <c r="FP227" s="289"/>
      <c r="FQ227" s="233"/>
      <c r="FR227" s="289"/>
      <c r="FS227" s="290"/>
      <c r="FT227" s="291"/>
      <c r="FU227" s="633"/>
      <c r="FV227" s="634"/>
      <c r="FW227" s="635"/>
      <c r="FX227" s="636"/>
      <c r="FZ227" s="239"/>
      <c r="GA227" s="240"/>
      <c r="GD227" s="192"/>
      <c r="GE227" s="192"/>
    </row>
    <row r="228" spans="2:187" ht="18.75" customHeight="1" x14ac:dyDescent="0.15">
      <c r="B228" s="595"/>
      <c r="C228" s="194"/>
      <c r="D228" s="195"/>
      <c r="E228" s="196"/>
      <c r="F228" s="596"/>
      <c r="G228" s="597"/>
      <c r="H228" s="302"/>
      <c r="I228" s="598"/>
      <c r="J228" s="599"/>
      <c r="K228" s="600"/>
      <c r="L228" s="601"/>
      <c r="M228" s="600"/>
      <c r="N228" s="602"/>
      <c r="O228" s="598"/>
      <c r="P228" s="602"/>
      <c r="Q228" s="603"/>
      <c r="R228" s="604"/>
      <c r="S228" s="604"/>
      <c r="T228" s="605"/>
      <c r="U228" s="701"/>
      <c r="V228" s="606"/>
      <c r="W228" s="607"/>
      <c r="X228" s="607"/>
      <c r="Y228" s="608"/>
      <c r="Z228" s="315"/>
      <c r="AA228" s="228"/>
      <c r="AB228" s="609"/>
      <c r="AC228" s="610"/>
      <c r="AD228" s="602"/>
      <c r="AE228" s="611"/>
      <c r="AF228" s="599"/>
      <c r="AG228" s="599"/>
      <c r="AH228" s="602"/>
      <c r="AI228" s="611"/>
      <c r="AJ228" s="602"/>
      <c r="AK228" s="612"/>
      <c r="AL228" s="607"/>
      <c r="AM228" s="607"/>
      <c r="AN228" s="613"/>
      <c r="AO228" s="614"/>
      <c r="AP228" s="615"/>
      <c r="AQ228" s="608"/>
      <c r="AR228" s="616"/>
      <c r="AS228" s="608"/>
      <c r="AT228" s="616"/>
      <c r="AU228" s="617"/>
      <c r="AV228" s="614"/>
      <c r="AW228" s="618"/>
      <c r="AX228" s="619"/>
      <c r="AY228" s="612"/>
      <c r="AZ228" s="607"/>
      <c r="BA228" s="607"/>
      <c r="BB228" s="613"/>
      <c r="BC228" s="620"/>
      <c r="BD228" s="615"/>
      <c r="BE228" s="608"/>
      <c r="BF228" s="616"/>
      <c r="BG228" s="608"/>
      <c r="BH228" s="616"/>
      <c r="BI228" s="617"/>
      <c r="BJ228" s="620"/>
      <c r="BK228" s="618"/>
      <c r="BL228" s="619"/>
      <c r="BM228" s="598"/>
      <c r="BN228" s="621"/>
      <c r="BO228" s="602"/>
      <c r="BP228" s="598"/>
      <c r="BQ228" s="621"/>
      <c r="BR228" s="602"/>
      <c r="BS228" s="598"/>
      <c r="BT228" s="621"/>
      <c r="BU228" s="602"/>
      <c r="BV228" s="598"/>
      <c r="BW228" s="621"/>
      <c r="BX228" s="602"/>
      <c r="BY228" s="598"/>
      <c r="BZ228" s="621"/>
      <c r="CA228" s="602"/>
      <c r="CB228" s="622"/>
      <c r="CC228" s="601"/>
      <c r="CD228" s="623"/>
      <c r="CE228" s="624"/>
      <c r="CF228" s="625"/>
      <c r="CG228" s="626"/>
      <c r="CH228" s="626"/>
      <c r="CI228" s="626"/>
      <c r="CJ228" s="626"/>
      <c r="CK228" s="627"/>
      <c r="CL228" s="624"/>
      <c r="CM228" s="602"/>
      <c r="CN228" s="610"/>
      <c r="CO228" s="628"/>
      <c r="CP228" s="629"/>
      <c r="CQ228" s="630"/>
      <c r="CR228" s="629"/>
      <c r="CS228" s="630"/>
      <c r="CT228" s="629"/>
      <c r="CU228" s="630"/>
      <c r="CV228" s="629"/>
      <c r="CW228" s="337"/>
      <c r="CX228" s="338"/>
      <c r="CY228" s="299"/>
      <c r="CZ228" s="296"/>
      <c r="DA228" s="297"/>
      <c r="DB228" s="299"/>
      <c r="DC228" s="296"/>
      <c r="DD228" s="297"/>
      <c r="DE228" s="299"/>
      <c r="DF228" s="296"/>
      <c r="DG228" s="297"/>
      <c r="DH228" s="299"/>
      <c r="DI228" s="296"/>
      <c r="DJ228" s="297"/>
      <c r="DK228" s="299"/>
      <c r="DL228" s="296"/>
      <c r="DM228" s="297"/>
      <c r="DN228" s="299"/>
      <c r="DO228" s="296"/>
      <c r="DP228" s="297"/>
      <c r="DQ228" s="299"/>
      <c r="DR228" s="296"/>
      <c r="DS228" s="297"/>
      <c r="DT228" s="299"/>
      <c r="DU228" s="296"/>
      <c r="DV228" s="297"/>
      <c r="DW228" s="299"/>
      <c r="DX228" s="296"/>
      <c r="DY228" s="297"/>
      <c r="DZ228" s="299"/>
      <c r="EA228" s="296"/>
      <c r="EB228" s="297"/>
      <c r="EC228" s="299"/>
      <c r="ED228" s="296"/>
      <c r="EE228" s="297"/>
      <c r="EF228" s="299"/>
      <c r="EG228" s="296"/>
      <c r="EH228" s="297"/>
      <c r="EI228" s="299"/>
      <c r="EJ228" s="337"/>
      <c r="EK228" s="338"/>
      <c r="EL228" s="299"/>
      <c r="EM228" s="296"/>
      <c r="EN228" s="297"/>
      <c r="EO228" s="299"/>
      <c r="EP228" s="296"/>
      <c r="EQ228" s="297"/>
      <c r="ER228" s="299"/>
      <c r="ES228" s="296"/>
      <c r="ET228" s="297"/>
      <c r="EU228" s="299"/>
      <c r="EV228" s="296"/>
      <c r="EW228" s="297"/>
      <c r="EX228" s="339"/>
      <c r="EZ228" s="631"/>
      <c r="FA228" s="602"/>
      <c r="FB228" s="228"/>
      <c r="FC228" s="229"/>
      <c r="FD228" s="632"/>
      <c r="FE228" s="231"/>
      <c r="FF228" s="289"/>
      <c r="FG228" s="233"/>
      <c r="FH228" s="289"/>
      <c r="FI228" s="290"/>
      <c r="FJ228" s="291"/>
      <c r="FK228" s="633"/>
      <c r="FL228" s="634"/>
      <c r="FM228" s="635"/>
      <c r="FN228" s="636"/>
      <c r="FO228" s="231"/>
      <c r="FP228" s="289"/>
      <c r="FQ228" s="233"/>
      <c r="FR228" s="289"/>
      <c r="FS228" s="290"/>
      <c r="FT228" s="291"/>
      <c r="FU228" s="633"/>
      <c r="FV228" s="634"/>
      <c r="FW228" s="635"/>
      <c r="FX228" s="636"/>
      <c r="FZ228" s="239"/>
      <c r="GA228" s="240"/>
      <c r="GD228" s="192"/>
      <c r="GE228" s="192"/>
    </row>
    <row r="229" spans="2:187" ht="18.75" customHeight="1" x14ac:dyDescent="0.15">
      <c r="B229" s="595"/>
      <c r="C229" s="194"/>
      <c r="D229" s="195"/>
      <c r="E229" s="196"/>
      <c r="F229" s="596"/>
      <c r="G229" s="597"/>
      <c r="H229" s="302"/>
      <c r="I229" s="598"/>
      <c r="J229" s="599"/>
      <c r="K229" s="600"/>
      <c r="L229" s="601"/>
      <c r="M229" s="600"/>
      <c r="N229" s="602"/>
      <c r="O229" s="598"/>
      <c r="P229" s="602"/>
      <c r="Q229" s="603"/>
      <c r="R229" s="604"/>
      <c r="S229" s="604"/>
      <c r="T229" s="605"/>
      <c r="U229" s="701"/>
      <c r="V229" s="606"/>
      <c r="W229" s="607"/>
      <c r="X229" s="607"/>
      <c r="Y229" s="608"/>
      <c r="Z229" s="315"/>
      <c r="AA229" s="228"/>
      <c r="AB229" s="609"/>
      <c r="AC229" s="610"/>
      <c r="AD229" s="602"/>
      <c r="AE229" s="611"/>
      <c r="AF229" s="599"/>
      <c r="AG229" s="599"/>
      <c r="AH229" s="602"/>
      <c r="AI229" s="611"/>
      <c r="AJ229" s="602"/>
      <c r="AK229" s="612"/>
      <c r="AL229" s="607"/>
      <c r="AM229" s="607"/>
      <c r="AN229" s="613"/>
      <c r="AO229" s="614"/>
      <c r="AP229" s="615"/>
      <c r="AQ229" s="608"/>
      <c r="AR229" s="616"/>
      <c r="AS229" s="608"/>
      <c r="AT229" s="616"/>
      <c r="AU229" s="617"/>
      <c r="AV229" s="614"/>
      <c r="AW229" s="618"/>
      <c r="AX229" s="619"/>
      <c r="AY229" s="612"/>
      <c r="AZ229" s="607"/>
      <c r="BA229" s="607"/>
      <c r="BB229" s="613"/>
      <c r="BC229" s="620"/>
      <c r="BD229" s="615"/>
      <c r="BE229" s="608"/>
      <c r="BF229" s="616"/>
      <c r="BG229" s="608"/>
      <c r="BH229" s="616"/>
      <c r="BI229" s="617"/>
      <c r="BJ229" s="620"/>
      <c r="BK229" s="618"/>
      <c r="BL229" s="619"/>
      <c r="BM229" s="598"/>
      <c r="BN229" s="621"/>
      <c r="BO229" s="602"/>
      <c r="BP229" s="598"/>
      <c r="BQ229" s="621"/>
      <c r="BR229" s="602"/>
      <c r="BS229" s="598"/>
      <c r="BT229" s="621"/>
      <c r="BU229" s="602"/>
      <c r="BV229" s="598"/>
      <c r="BW229" s="621"/>
      <c r="BX229" s="602"/>
      <c r="BY229" s="598"/>
      <c r="BZ229" s="621"/>
      <c r="CA229" s="602"/>
      <c r="CB229" s="622"/>
      <c r="CC229" s="601"/>
      <c r="CD229" s="623"/>
      <c r="CE229" s="624"/>
      <c r="CF229" s="625"/>
      <c r="CG229" s="626"/>
      <c r="CH229" s="626"/>
      <c r="CI229" s="626"/>
      <c r="CJ229" s="626"/>
      <c r="CK229" s="627"/>
      <c r="CL229" s="624"/>
      <c r="CM229" s="602"/>
      <c r="CN229" s="610"/>
      <c r="CO229" s="628"/>
      <c r="CP229" s="629"/>
      <c r="CQ229" s="630"/>
      <c r="CR229" s="629"/>
      <c r="CS229" s="630"/>
      <c r="CT229" s="629"/>
      <c r="CU229" s="630"/>
      <c r="CV229" s="629"/>
      <c r="CW229" s="337"/>
      <c r="CX229" s="338"/>
      <c r="CY229" s="299"/>
      <c r="CZ229" s="296"/>
      <c r="DA229" s="297"/>
      <c r="DB229" s="299"/>
      <c r="DC229" s="296"/>
      <c r="DD229" s="297"/>
      <c r="DE229" s="299"/>
      <c r="DF229" s="296"/>
      <c r="DG229" s="297"/>
      <c r="DH229" s="299"/>
      <c r="DI229" s="296"/>
      <c r="DJ229" s="297"/>
      <c r="DK229" s="299"/>
      <c r="DL229" s="296"/>
      <c r="DM229" s="297"/>
      <c r="DN229" s="299"/>
      <c r="DO229" s="296"/>
      <c r="DP229" s="297"/>
      <c r="DQ229" s="299"/>
      <c r="DR229" s="296"/>
      <c r="DS229" s="297"/>
      <c r="DT229" s="299"/>
      <c r="DU229" s="296"/>
      <c r="DV229" s="297"/>
      <c r="DW229" s="299"/>
      <c r="DX229" s="296"/>
      <c r="DY229" s="297"/>
      <c r="DZ229" s="299"/>
      <c r="EA229" s="296"/>
      <c r="EB229" s="297"/>
      <c r="EC229" s="299"/>
      <c r="ED229" s="296"/>
      <c r="EE229" s="297"/>
      <c r="EF229" s="299"/>
      <c r="EG229" s="296"/>
      <c r="EH229" s="297"/>
      <c r="EI229" s="299"/>
      <c r="EJ229" s="337"/>
      <c r="EK229" s="338"/>
      <c r="EL229" s="299"/>
      <c r="EM229" s="296"/>
      <c r="EN229" s="297"/>
      <c r="EO229" s="299"/>
      <c r="EP229" s="296"/>
      <c r="EQ229" s="297"/>
      <c r="ER229" s="299"/>
      <c r="ES229" s="296"/>
      <c r="ET229" s="297"/>
      <c r="EU229" s="299"/>
      <c r="EV229" s="296"/>
      <c r="EW229" s="297"/>
      <c r="EX229" s="339"/>
      <c r="EZ229" s="631"/>
      <c r="FA229" s="602"/>
      <c r="FB229" s="228"/>
      <c r="FC229" s="229"/>
      <c r="FD229" s="632"/>
      <c r="FE229" s="231"/>
      <c r="FF229" s="289"/>
      <c r="FG229" s="233"/>
      <c r="FH229" s="289"/>
      <c r="FI229" s="290"/>
      <c r="FJ229" s="291"/>
      <c r="FK229" s="633"/>
      <c r="FL229" s="634"/>
      <c r="FM229" s="635"/>
      <c r="FN229" s="636"/>
      <c r="FO229" s="231"/>
      <c r="FP229" s="289"/>
      <c r="FQ229" s="233"/>
      <c r="FR229" s="289"/>
      <c r="FS229" s="290"/>
      <c r="FT229" s="291"/>
      <c r="FU229" s="633"/>
      <c r="FV229" s="634"/>
      <c r="FW229" s="635"/>
      <c r="FX229" s="636"/>
      <c r="FZ229" s="239"/>
      <c r="GA229" s="240"/>
      <c r="GD229" s="192"/>
      <c r="GE229" s="192"/>
    </row>
    <row r="230" spans="2:187" ht="18.75" customHeight="1" x14ac:dyDescent="0.15">
      <c r="B230" s="595"/>
      <c r="C230" s="194"/>
      <c r="D230" s="195"/>
      <c r="E230" s="196"/>
      <c r="F230" s="596"/>
      <c r="G230" s="597"/>
      <c r="H230" s="302"/>
      <c r="I230" s="598"/>
      <c r="J230" s="599"/>
      <c r="K230" s="600"/>
      <c r="L230" s="601"/>
      <c r="M230" s="600"/>
      <c r="N230" s="602"/>
      <c r="O230" s="598"/>
      <c r="P230" s="602"/>
      <c r="Q230" s="603"/>
      <c r="R230" s="604"/>
      <c r="S230" s="604"/>
      <c r="T230" s="605"/>
      <c r="U230" s="701"/>
      <c r="V230" s="606"/>
      <c r="W230" s="607"/>
      <c r="X230" s="607"/>
      <c r="Y230" s="608"/>
      <c r="Z230" s="315"/>
      <c r="AA230" s="228"/>
      <c r="AB230" s="609"/>
      <c r="AC230" s="610"/>
      <c r="AD230" s="602"/>
      <c r="AE230" s="611"/>
      <c r="AF230" s="599"/>
      <c r="AG230" s="599"/>
      <c r="AH230" s="602"/>
      <c r="AI230" s="611"/>
      <c r="AJ230" s="602"/>
      <c r="AK230" s="612"/>
      <c r="AL230" s="607"/>
      <c r="AM230" s="607"/>
      <c r="AN230" s="613"/>
      <c r="AO230" s="614"/>
      <c r="AP230" s="615"/>
      <c r="AQ230" s="608"/>
      <c r="AR230" s="616"/>
      <c r="AS230" s="608"/>
      <c r="AT230" s="616"/>
      <c r="AU230" s="617"/>
      <c r="AV230" s="614"/>
      <c r="AW230" s="618"/>
      <c r="AX230" s="619"/>
      <c r="AY230" s="612"/>
      <c r="AZ230" s="607"/>
      <c r="BA230" s="607"/>
      <c r="BB230" s="613"/>
      <c r="BC230" s="620"/>
      <c r="BD230" s="615"/>
      <c r="BE230" s="608"/>
      <c r="BF230" s="616"/>
      <c r="BG230" s="608"/>
      <c r="BH230" s="616"/>
      <c r="BI230" s="617"/>
      <c r="BJ230" s="620"/>
      <c r="BK230" s="618"/>
      <c r="BL230" s="619"/>
      <c r="BM230" s="598"/>
      <c r="BN230" s="621"/>
      <c r="BO230" s="602"/>
      <c r="BP230" s="598"/>
      <c r="BQ230" s="621"/>
      <c r="BR230" s="602"/>
      <c r="BS230" s="598"/>
      <c r="BT230" s="621"/>
      <c r="BU230" s="602"/>
      <c r="BV230" s="598"/>
      <c r="BW230" s="621"/>
      <c r="BX230" s="602"/>
      <c r="BY230" s="598"/>
      <c r="BZ230" s="621"/>
      <c r="CA230" s="602"/>
      <c r="CB230" s="622"/>
      <c r="CC230" s="601"/>
      <c r="CD230" s="623"/>
      <c r="CE230" s="624"/>
      <c r="CF230" s="625"/>
      <c r="CG230" s="626"/>
      <c r="CH230" s="626"/>
      <c r="CI230" s="626"/>
      <c r="CJ230" s="626"/>
      <c r="CK230" s="627"/>
      <c r="CL230" s="624"/>
      <c r="CM230" s="602"/>
      <c r="CN230" s="610"/>
      <c r="CO230" s="628"/>
      <c r="CP230" s="629"/>
      <c r="CQ230" s="630"/>
      <c r="CR230" s="629"/>
      <c r="CS230" s="630"/>
      <c r="CT230" s="629"/>
      <c r="CU230" s="630"/>
      <c r="CV230" s="629"/>
      <c r="CW230" s="337"/>
      <c r="CX230" s="338"/>
      <c r="CY230" s="299"/>
      <c r="CZ230" s="296"/>
      <c r="DA230" s="297"/>
      <c r="DB230" s="299"/>
      <c r="DC230" s="296"/>
      <c r="DD230" s="297"/>
      <c r="DE230" s="299"/>
      <c r="DF230" s="296"/>
      <c r="DG230" s="297"/>
      <c r="DH230" s="299"/>
      <c r="DI230" s="296"/>
      <c r="DJ230" s="297"/>
      <c r="DK230" s="299"/>
      <c r="DL230" s="296"/>
      <c r="DM230" s="297"/>
      <c r="DN230" s="299"/>
      <c r="DO230" s="296"/>
      <c r="DP230" s="297"/>
      <c r="DQ230" s="299"/>
      <c r="DR230" s="296"/>
      <c r="DS230" s="297"/>
      <c r="DT230" s="299"/>
      <c r="DU230" s="296"/>
      <c r="DV230" s="297"/>
      <c r="DW230" s="299"/>
      <c r="DX230" s="296"/>
      <c r="DY230" s="297"/>
      <c r="DZ230" s="299"/>
      <c r="EA230" s="296"/>
      <c r="EB230" s="297"/>
      <c r="EC230" s="299"/>
      <c r="ED230" s="296"/>
      <c r="EE230" s="297"/>
      <c r="EF230" s="299"/>
      <c r="EG230" s="296"/>
      <c r="EH230" s="297"/>
      <c r="EI230" s="299"/>
      <c r="EJ230" s="337"/>
      <c r="EK230" s="338"/>
      <c r="EL230" s="299"/>
      <c r="EM230" s="296"/>
      <c r="EN230" s="297"/>
      <c r="EO230" s="299"/>
      <c r="EP230" s="296"/>
      <c r="EQ230" s="297"/>
      <c r="ER230" s="299"/>
      <c r="ES230" s="296"/>
      <c r="ET230" s="297"/>
      <c r="EU230" s="299"/>
      <c r="EV230" s="296"/>
      <c r="EW230" s="297"/>
      <c r="EX230" s="339"/>
      <c r="EZ230" s="631"/>
      <c r="FA230" s="602"/>
      <c r="FB230" s="228"/>
      <c r="FC230" s="229"/>
      <c r="FD230" s="632"/>
      <c r="FE230" s="231"/>
      <c r="FF230" s="289"/>
      <c r="FG230" s="233"/>
      <c r="FH230" s="289"/>
      <c r="FI230" s="290"/>
      <c r="FJ230" s="291"/>
      <c r="FK230" s="633"/>
      <c r="FL230" s="634"/>
      <c r="FM230" s="635"/>
      <c r="FN230" s="636"/>
      <c r="FO230" s="231"/>
      <c r="FP230" s="289"/>
      <c r="FQ230" s="233"/>
      <c r="FR230" s="289"/>
      <c r="FS230" s="290"/>
      <c r="FT230" s="291"/>
      <c r="FU230" s="633"/>
      <c r="FV230" s="634"/>
      <c r="FW230" s="635"/>
      <c r="FX230" s="636"/>
      <c r="FZ230" s="239"/>
      <c r="GA230" s="240"/>
      <c r="GD230" s="192"/>
      <c r="GE230" s="192"/>
    </row>
    <row r="231" spans="2:187" ht="18.75" customHeight="1" x14ac:dyDescent="0.15">
      <c r="B231" s="595"/>
      <c r="C231" s="194"/>
      <c r="D231" s="195"/>
      <c r="E231" s="196"/>
      <c r="F231" s="596"/>
      <c r="G231" s="597"/>
      <c r="H231" s="302"/>
      <c r="I231" s="598"/>
      <c r="J231" s="599"/>
      <c r="K231" s="600"/>
      <c r="L231" s="601"/>
      <c r="M231" s="600"/>
      <c r="N231" s="602"/>
      <c r="O231" s="598"/>
      <c r="P231" s="602"/>
      <c r="Q231" s="603"/>
      <c r="R231" s="604"/>
      <c r="S231" s="604"/>
      <c r="T231" s="605"/>
      <c r="U231" s="701"/>
      <c r="V231" s="606"/>
      <c r="W231" s="607"/>
      <c r="X231" s="607"/>
      <c r="Y231" s="608"/>
      <c r="Z231" s="315"/>
      <c r="AA231" s="228"/>
      <c r="AB231" s="609"/>
      <c r="AC231" s="610"/>
      <c r="AD231" s="602"/>
      <c r="AE231" s="611"/>
      <c r="AF231" s="599"/>
      <c r="AG231" s="599"/>
      <c r="AH231" s="602"/>
      <c r="AI231" s="611"/>
      <c r="AJ231" s="602"/>
      <c r="AK231" s="612"/>
      <c r="AL231" s="607"/>
      <c r="AM231" s="607"/>
      <c r="AN231" s="613"/>
      <c r="AO231" s="614"/>
      <c r="AP231" s="615"/>
      <c r="AQ231" s="608"/>
      <c r="AR231" s="616"/>
      <c r="AS231" s="608"/>
      <c r="AT231" s="616"/>
      <c r="AU231" s="617"/>
      <c r="AV231" s="614"/>
      <c r="AW231" s="618"/>
      <c r="AX231" s="619"/>
      <c r="AY231" s="612"/>
      <c r="AZ231" s="607"/>
      <c r="BA231" s="607"/>
      <c r="BB231" s="613"/>
      <c r="BC231" s="620"/>
      <c r="BD231" s="615"/>
      <c r="BE231" s="608"/>
      <c r="BF231" s="616"/>
      <c r="BG231" s="608"/>
      <c r="BH231" s="616"/>
      <c r="BI231" s="617"/>
      <c r="BJ231" s="620"/>
      <c r="BK231" s="618"/>
      <c r="BL231" s="619"/>
      <c r="BM231" s="598"/>
      <c r="BN231" s="621"/>
      <c r="BO231" s="602"/>
      <c r="BP231" s="598"/>
      <c r="BQ231" s="621"/>
      <c r="BR231" s="602"/>
      <c r="BS231" s="598"/>
      <c r="BT231" s="621"/>
      <c r="BU231" s="602"/>
      <c r="BV231" s="598"/>
      <c r="BW231" s="621"/>
      <c r="BX231" s="602"/>
      <c r="BY231" s="598"/>
      <c r="BZ231" s="621"/>
      <c r="CA231" s="602"/>
      <c r="CB231" s="622"/>
      <c r="CC231" s="601"/>
      <c r="CD231" s="623"/>
      <c r="CE231" s="624"/>
      <c r="CF231" s="625"/>
      <c r="CG231" s="626"/>
      <c r="CH231" s="626"/>
      <c r="CI231" s="626"/>
      <c r="CJ231" s="626"/>
      <c r="CK231" s="627"/>
      <c r="CL231" s="624"/>
      <c r="CM231" s="602"/>
      <c r="CN231" s="610"/>
      <c r="CO231" s="628"/>
      <c r="CP231" s="629"/>
      <c r="CQ231" s="630"/>
      <c r="CR231" s="629"/>
      <c r="CS231" s="630"/>
      <c r="CT231" s="629"/>
      <c r="CU231" s="630"/>
      <c r="CV231" s="629"/>
      <c r="CW231" s="337"/>
      <c r="CX231" s="338"/>
      <c r="CY231" s="299"/>
      <c r="CZ231" s="296"/>
      <c r="DA231" s="297"/>
      <c r="DB231" s="299"/>
      <c r="DC231" s="296"/>
      <c r="DD231" s="297"/>
      <c r="DE231" s="299"/>
      <c r="DF231" s="296"/>
      <c r="DG231" s="297"/>
      <c r="DH231" s="299"/>
      <c r="DI231" s="296"/>
      <c r="DJ231" s="297"/>
      <c r="DK231" s="299"/>
      <c r="DL231" s="296"/>
      <c r="DM231" s="297"/>
      <c r="DN231" s="299"/>
      <c r="DO231" s="296"/>
      <c r="DP231" s="297"/>
      <c r="DQ231" s="299"/>
      <c r="DR231" s="296"/>
      <c r="DS231" s="297"/>
      <c r="DT231" s="299"/>
      <c r="DU231" s="296"/>
      <c r="DV231" s="297"/>
      <c r="DW231" s="299"/>
      <c r="DX231" s="296"/>
      <c r="DY231" s="297"/>
      <c r="DZ231" s="299"/>
      <c r="EA231" s="296"/>
      <c r="EB231" s="297"/>
      <c r="EC231" s="299"/>
      <c r="ED231" s="296"/>
      <c r="EE231" s="297"/>
      <c r="EF231" s="299"/>
      <c r="EG231" s="296"/>
      <c r="EH231" s="297"/>
      <c r="EI231" s="299"/>
      <c r="EJ231" s="337"/>
      <c r="EK231" s="338"/>
      <c r="EL231" s="299"/>
      <c r="EM231" s="296"/>
      <c r="EN231" s="297"/>
      <c r="EO231" s="299"/>
      <c r="EP231" s="296"/>
      <c r="EQ231" s="297"/>
      <c r="ER231" s="299"/>
      <c r="ES231" s="296"/>
      <c r="ET231" s="297"/>
      <c r="EU231" s="299"/>
      <c r="EV231" s="296"/>
      <c r="EW231" s="297"/>
      <c r="EX231" s="339"/>
      <c r="EZ231" s="631"/>
      <c r="FA231" s="602"/>
      <c r="FB231" s="228"/>
      <c r="FC231" s="229"/>
      <c r="FD231" s="632"/>
      <c r="FE231" s="231"/>
      <c r="FF231" s="289"/>
      <c r="FG231" s="233"/>
      <c r="FH231" s="289"/>
      <c r="FI231" s="290"/>
      <c r="FJ231" s="291"/>
      <c r="FK231" s="633"/>
      <c r="FL231" s="634"/>
      <c r="FM231" s="635"/>
      <c r="FN231" s="636"/>
      <c r="FO231" s="231"/>
      <c r="FP231" s="289"/>
      <c r="FQ231" s="233"/>
      <c r="FR231" s="289"/>
      <c r="FS231" s="290"/>
      <c r="FT231" s="291"/>
      <c r="FU231" s="633"/>
      <c r="FV231" s="634"/>
      <c r="FW231" s="635"/>
      <c r="FX231" s="636"/>
      <c r="FZ231" s="239"/>
      <c r="GA231" s="240"/>
      <c r="GD231" s="192"/>
      <c r="GE231" s="192"/>
    </row>
    <row r="232" spans="2:187" ht="18.75" customHeight="1" x14ac:dyDescent="0.15">
      <c r="B232" s="595"/>
      <c r="C232" s="194"/>
      <c r="D232" s="195"/>
      <c r="E232" s="196"/>
      <c r="F232" s="596"/>
      <c r="G232" s="597"/>
      <c r="H232" s="302"/>
      <c r="I232" s="598"/>
      <c r="J232" s="599"/>
      <c r="K232" s="600"/>
      <c r="L232" s="601"/>
      <c r="M232" s="600"/>
      <c r="N232" s="602"/>
      <c r="O232" s="598"/>
      <c r="P232" s="602"/>
      <c r="Q232" s="603"/>
      <c r="R232" s="604"/>
      <c r="S232" s="604"/>
      <c r="T232" s="605"/>
      <c r="U232" s="701"/>
      <c r="V232" s="606"/>
      <c r="W232" s="607"/>
      <c r="X232" s="607"/>
      <c r="Y232" s="608"/>
      <c r="Z232" s="315"/>
      <c r="AA232" s="228"/>
      <c r="AB232" s="609"/>
      <c r="AC232" s="610"/>
      <c r="AD232" s="602"/>
      <c r="AE232" s="611"/>
      <c r="AF232" s="599"/>
      <c r="AG232" s="599"/>
      <c r="AH232" s="602"/>
      <c r="AI232" s="611"/>
      <c r="AJ232" s="602"/>
      <c r="AK232" s="612"/>
      <c r="AL232" s="607"/>
      <c r="AM232" s="607"/>
      <c r="AN232" s="613"/>
      <c r="AO232" s="614"/>
      <c r="AP232" s="615"/>
      <c r="AQ232" s="608"/>
      <c r="AR232" s="616"/>
      <c r="AS232" s="608"/>
      <c r="AT232" s="616"/>
      <c r="AU232" s="617"/>
      <c r="AV232" s="614"/>
      <c r="AW232" s="618"/>
      <c r="AX232" s="619"/>
      <c r="AY232" s="612"/>
      <c r="AZ232" s="607"/>
      <c r="BA232" s="607"/>
      <c r="BB232" s="613"/>
      <c r="BC232" s="620"/>
      <c r="BD232" s="615"/>
      <c r="BE232" s="608"/>
      <c r="BF232" s="616"/>
      <c r="BG232" s="608"/>
      <c r="BH232" s="616"/>
      <c r="BI232" s="617"/>
      <c r="BJ232" s="620"/>
      <c r="BK232" s="618"/>
      <c r="BL232" s="619"/>
      <c r="BM232" s="598"/>
      <c r="BN232" s="621"/>
      <c r="BO232" s="602"/>
      <c r="BP232" s="598"/>
      <c r="BQ232" s="621"/>
      <c r="BR232" s="602"/>
      <c r="BS232" s="598"/>
      <c r="BT232" s="621"/>
      <c r="BU232" s="602"/>
      <c r="BV232" s="598"/>
      <c r="BW232" s="621"/>
      <c r="BX232" s="602"/>
      <c r="BY232" s="598"/>
      <c r="BZ232" s="621"/>
      <c r="CA232" s="602"/>
      <c r="CB232" s="622"/>
      <c r="CC232" s="601"/>
      <c r="CD232" s="623"/>
      <c r="CE232" s="624"/>
      <c r="CF232" s="625"/>
      <c r="CG232" s="626"/>
      <c r="CH232" s="626"/>
      <c r="CI232" s="626"/>
      <c r="CJ232" s="626"/>
      <c r="CK232" s="627"/>
      <c r="CL232" s="624"/>
      <c r="CM232" s="602"/>
      <c r="CN232" s="610"/>
      <c r="CO232" s="628"/>
      <c r="CP232" s="629"/>
      <c r="CQ232" s="630"/>
      <c r="CR232" s="629"/>
      <c r="CS232" s="630"/>
      <c r="CT232" s="629"/>
      <c r="CU232" s="630"/>
      <c r="CV232" s="629"/>
      <c r="CW232" s="337"/>
      <c r="CX232" s="338"/>
      <c r="CY232" s="299"/>
      <c r="CZ232" s="296"/>
      <c r="DA232" s="297"/>
      <c r="DB232" s="299"/>
      <c r="DC232" s="296"/>
      <c r="DD232" s="297"/>
      <c r="DE232" s="299"/>
      <c r="DF232" s="296"/>
      <c r="DG232" s="297"/>
      <c r="DH232" s="299"/>
      <c r="DI232" s="296"/>
      <c r="DJ232" s="297"/>
      <c r="DK232" s="299"/>
      <c r="DL232" s="296"/>
      <c r="DM232" s="297"/>
      <c r="DN232" s="299"/>
      <c r="DO232" s="296"/>
      <c r="DP232" s="297"/>
      <c r="DQ232" s="299"/>
      <c r="DR232" s="296"/>
      <c r="DS232" s="297"/>
      <c r="DT232" s="299"/>
      <c r="DU232" s="296"/>
      <c r="DV232" s="297"/>
      <c r="DW232" s="299"/>
      <c r="DX232" s="296"/>
      <c r="DY232" s="297"/>
      <c r="DZ232" s="299"/>
      <c r="EA232" s="296"/>
      <c r="EB232" s="297"/>
      <c r="EC232" s="299"/>
      <c r="ED232" s="296"/>
      <c r="EE232" s="297"/>
      <c r="EF232" s="299"/>
      <c r="EG232" s="296"/>
      <c r="EH232" s="297"/>
      <c r="EI232" s="299"/>
      <c r="EJ232" s="337"/>
      <c r="EK232" s="338"/>
      <c r="EL232" s="299"/>
      <c r="EM232" s="296"/>
      <c r="EN232" s="297"/>
      <c r="EO232" s="299"/>
      <c r="EP232" s="296"/>
      <c r="EQ232" s="297"/>
      <c r="ER232" s="299"/>
      <c r="ES232" s="296"/>
      <c r="ET232" s="297"/>
      <c r="EU232" s="299"/>
      <c r="EV232" s="296"/>
      <c r="EW232" s="297"/>
      <c r="EX232" s="339"/>
      <c r="EZ232" s="631"/>
      <c r="FA232" s="602"/>
      <c r="FB232" s="228"/>
      <c r="FC232" s="229"/>
      <c r="FD232" s="632"/>
      <c r="FE232" s="231"/>
      <c r="FF232" s="289"/>
      <c r="FG232" s="233"/>
      <c r="FH232" s="289"/>
      <c r="FI232" s="290"/>
      <c r="FJ232" s="291"/>
      <c r="FK232" s="633"/>
      <c r="FL232" s="634"/>
      <c r="FM232" s="635"/>
      <c r="FN232" s="636"/>
      <c r="FO232" s="231"/>
      <c r="FP232" s="289"/>
      <c r="FQ232" s="233"/>
      <c r="FR232" s="289"/>
      <c r="FS232" s="290"/>
      <c r="FT232" s="291"/>
      <c r="FU232" s="633"/>
      <c r="FV232" s="634"/>
      <c r="FW232" s="635"/>
      <c r="FX232" s="636"/>
      <c r="FZ232" s="239"/>
      <c r="GA232" s="240"/>
      <c r="GD232" s="192"/>
      <c r="GE232" s="192"/>
    </row>
    <row r="233" spans="2:187" ht="18.75" customHeight="1" x14ac:dyDescent="0.15">
      <c r="B233" s="595"/>
      <c r="C233" s="194"/>
      <c r="D233" s="195"/>
      <c r="E233" s="196"/>
      <c r="F233" s="596"/>
      <c r="G233" s="597"/>
      <c r="H233" s="302"/>
      <c r="I233" s="598"/>
      <c r="J233" s="599"/>
      <c r="K233" s="600"/>
      <c r="L233" s="601"/>
      <c r="M233" s="600"/>
      <c r="N233" s="602"/>
      <c r="O233" s="598"/>
      <c r="P233" s="602"/>
      <c r="Q233" s="603"/>
      <c r="R233" s="604"/>
      <c r="S233" s="604"/>
      <c r="T233" s="605"/>
      <c r="U233" s="701"/>
      <c r="V233" s="606"/>
      <c r="W233" s="607"/>
      <c r="X233" s="607"/>
      <c r="Y233" s="608"/>
      <c r="Z233" s="315"/>
      <c r="AA233" s="228"/>
      <c r="AB233" s="609"/>
      <c r="AC233" s="610"/>
      <c r="AD233" s="602"/>
      <c r="AE233" s="611"/>
      <c r="AF233" s="599"/>
      <c r="AG233" s="599"/>
      <c r="AH233" s="602"/>
      <c r="AI233" s="611"/>
      <c r="AJ233" s="602"/>
      <c r="AK233" s="612"/>
      <c r="AL233" s="607"/>
      <c r="AM233" s="607"/>
      <c r="AN233" s="613"/>
      <c r="AO233" s="614"/>
      <c r="AP233" s="615"/>
      <c r="AQ233" s="608"/>
      <c r="AR233" s="616"/>
      <c r="AS233" s="608"/>
      <c r="AT233" s="616"/>
      <c r="AU233" s="617"/>
      <c r="AV233" s="614"/>
      <c r="AW233" s="618"/>
      <c r="AX233" s="619"/>
      <c r="AY233" s="612"/>
      <c r="AZ233" s="607"/>
      <c r="BA233" s="607"/>
      <c r="BB233" s="613"/>
      <c r="BC233" s="620"/>
      <c r="BD233" s="615"/>
      <c r="BE233" s="608"/>
      <c r="BF233" s="616"/>
      <c r="BG233" s="608"/>
      <c r="BH233" s="616"/>
      <c r="BI233" s="617"/>
      <c r="BJ233" s="620"/>
      <c r="BK233" s="618"/>
      <c r="BL233" s="619"/>
      <c r="BM233" s="598"/>
      <c r="BN233" s="621"/>
      <c r="BO233" s="602"/>
      <c r="BP233" s="598"/>
      <c r="BQ233" s="621"/>
      <c r="BR233" s="602"/>
      <c r="BS233" s="598"/>
      <c r="BT233" s="621"/>
      <c r="BU233" s="602"/>
      <c r="BV233" s="598"/>
      <c r="BW233" s="621"/>
      <c r="BX233" s="602"/>
      <c r="BY233" s="598"/>
      <c r="BZ233" s="621"/>
      <c r="CA233" s="602"/>
      <c r="CB233" s="622"/>
      <c r="CC233" s="601"/>
      <c r="CD233" s="623"/>
      <c r="CE233" s="624"/>
      <c r="CF233" s="625"/>
      <c r="CG233" s="626"/>
      <c r="CH233" s="626"/>
      <c r="CI233" s="626"/>
      <c r="CJ233" s="626"/>
      <c r="CK233" s="627"/>
      <c r="CL233" s="624"/>
      <c r="CM233" s="602"/>
      <c r="CN233" s="610"/>
      <c r="CO233" s="628"/>
      <c r="CP233" s="629"/>
      <c r="CQ233" s="630"/>
      <c r="CR233" s="629"/>
      <c r="CS233" s="630"/>
      <c r="CT233" s="629"/>
      <c r="CU233" s="630"/>
      <c r="CV233" s="629"/>
      <c r="CW233" s="337"/>
      <c r="CX233" s="338"/>
      <c r="CY233" s="299"/>
      <c r="CZ233" s="296"/>
      <c r="DA233" s="297"/>
      <c r="DB233" s="299"/>
      <c r="DC233" s="296"/>
      <c r="DD233" s="297"/>
      <c r="DE233" s="299"/>
      <c r="DF233" s="296"/>
      <c r="DG233" s="297"/>
      <c r="DH233" s="299"/>
      <c r="DI233" s="296"/>
      <c r="DJ233" s="297"/>
      <c r="DK233" s="299"/>
      <c r="DL233" s="296"/>
      <c r="DM233" s="297"/>
      <c r="DN233" s="299"/>
      <c r="DO233" s="296"/>
      <c r="DP233" s="297"/>
      <c r="DQ233" s="299"/>
      <c r="DR233" s="296"/>
      <c r="DS233" s="297"/>
      <c r="DT233" s="299"/>
      <c r="DU233" s="296"/>
      <c r="DV233" s="297"/>
      <c r="DW233" s="299"/>
      <c r="DX233" s="296"/>
      <c r="DY233" s="297"/>
      <c r="DZ233" s="299"/>
      <c r="EA233" s="296"/>
      <c r="EB233" s="297"/>
      <c r="EC233" s="299"/>
      <c r="ED233" s="296"/>
      <c r="EE233" s="297"/>
      <c r="EF233" s="299"/>
      <c r="EG233" s="296"/>
      <c r="EH233" s="297"/>
      <c r="EI233" s="299"/>
      <c r="EJ233" s="337"/>
      <c r="EK233" s="338"/>
      <c r="EL233" s="299"/>
      <c r="EM233" s="296"/>
      <c r="EN233" s="297"/>
      <c r="EO233" s="299"/>
      <c r="EP233" s="296"/>
      <c r="EQ233" s="297"/>
      <c r="ER233" s="299"/>
      <c r="ES233" s="296"/>
      <c r="ET233" s="297"/>
      <c r="EU233" s="299"/>
      <c r="EV233" s="296"/>
      <c r="EW233" s="297"/>
      <c r="EX233" s="339"/>
      <c r="EZ233" s="631"/>
      <c r="FA233" s="602"/>
      <c r="FB233" s="228"/>
      <c r="FC233" s="229"/>
      <c r="FD233" s="632"/>
      <c r="FE233" s="231"/>
      <c r="FF233" s="289"/>
      <c r="FG233" s="233"/>
      <c r="FH233" s="289"/>
      <c r="FI233" s="290"/>
      <c r="FJ233" s="291"/>
      <c r="FK233" s="633"/>
      <c r="FL233" s="634"/>
      <c r="FM233" s="635"/>
      <c r="FN233" s="636"/>
      <c r="FO233" s="231"/>
      <c r="FP233" s="289"/>
      <c r="FQ233" s="233"/>
      <c r="FR233" s="289"/>
      <c r="FS233" s="290"/>
      <c r="FT233" s="291"/>
      <c r="FU233" s="633"/>
      <c r="FV233" s="634"/>
      <c r="FW233" s="635"/>
      <c r="FX233" s="636"/>
      <c r="FZ233" s="239"/>
      <c r="GA233" s="240"/>
      <c r="GD233" s="192"/>
      <c r="GE233" s="192"/>
    </row>
    <row r="234" spans="2:187" ht="18.75" customHeight="1" x14ac:dyDescent="0.15">
      <c r="B234" s="595"/>
      <c r="C234" s="194"/>
      <c r="D234" s="195"/>
      <c r="E234" s="196"/>
      <c r="F234" s="596"/>
      <c r="G234" s="597"/>
      <c r="H234" s="302"/>
      <c r="I234" s="598"/>
      <c r="J234" s="599"/>
      <c r="K234" s="600"/>
      <c r="L234" s="601"/>
      <c r="M234" s="600"/>
      <c r="N234" s="602"/>
      <c r="O234" s="598"/>
      <c r="P234" s="602"/>
      <c r="Q234" s="603"/>
      <c r="R234" s="604"/>
      <c r="S234" s="604"/>
      <c r="T234" s="605"/>
      <c r="U234" s="701"/>
      <c r="V234" s="606"/>
      <c r="W234" s="607"/>
      <c r="X234" s="607"/>
      <c r="Y234" s="608"/>
      <c r="Z234" s="315"/>
      <c r="AA234" s="228"/>
      <c r="AB234" s="609"/>
      <c r="AC234" s="610"/>
      <c r="AD234" s="602"/>
      <c r="AE234" s="611"/>
      <c r="AF234" s="599"/>
      <c r="AG234" s="599"/>
      <c r="AH234" s="602"/>
      <c r="AI234" s="611"/>
      <c r="AJ234" s="602"/>
      <c r="AK234" s="612"/>
      <c r="AL234" s="607"/>
      <c r="AM234" s="607"/>
      <c r="AN234" s="613"/>
      <c r="AO234" s="614"/>
      <c r="AP234" s="615"/>
      <c r="AQ234" s="608"/>
      <c r="AR234" s="616"/>
      <c r="AS234" s="608"/>
      <c r="AT234" s="616"/>
      <c r="AU234" s="617"/>
      <c r="AV234" s="614"/>
      <c r="AW234" s="618"/>
      <c r="AX234" s="619"/>
      <c r="AY234" s="612"/>
      <c r="AZ234" s="607"/>
      <c r="BA234" s="607"/>
      <c r="BB234" s="613"/>
      <c r="BC234" s="620"/>
      <c r="BD234" s="615"/>
      <c r="BE234" s="608"/>
      <c r="BF234" s="616"/>
      <c r="BG234" s="608"/>
      <c r="BH234" s="616"/>
      <c r="BI234" s="617"/>
      <c r="BJ234" s="620"/>
      <c r="BK234" s="618"/>
      <c r="BL234" s="619"/>
      <c r="BM234" s="598"/>
      <c r="BN234" s="621"/>
      <c r="BO234" s="602"/>
      <c r="BP234" s="598"/>
      <c r="BQ234" s="621"/>
      <c r="BR234" s="602"/>
      <c r="BS234" s="598"/>
      <c r="BT234" s="621"/>
      <c r="BU234" s="602"/>
      <c r="BV234" s="598"/>
      <c r="BW234" s="621"/>
      <c r="BX234" s="602"/>
      <c r="BY234" s="598"/>
      <c r="BZ234" s="621"/>
      <c r="CA234" s="602"/>
      <c r="CB234" s="622"/>
      <c r="CC234" s="601"/>
      <c r="CD234" s="623"/>
      <c r="CE234" s="624"/>
      <c r="CF234" s="625"/>
      <c r="CG234" s="626"/>
      <c r="CH234" s="626"/>
      <c r="CI234" s="626"/>
      <c r="CJ234" s="626"/>
      <c r="CK234" s="627"/>
      <c r="CL234" s="624"/>
      <c r="CM234" s="602"/>
      <c r="CN234" s="610"/>
      <c r="CO234" s="628"/>
      <c r="CP234" s="629"/>
      <c r="CQ234" s="630"/>
      <c r="CR234" s="629"/>
      <c r="CS234" s="630"/>
      <c r="CT234" s="629"/>
      <c r="CU234" s="630"/>
      <c r="CV234" s="629"/>
      <c r="CW234" s="337"/>
      <c r="CX234" s="338"/>
      <c r="CY234" s="299"/>
      <c r="CZ234" s="296"/>
      <c r="DA234" s="297"/>
      <c r="DB234" s="299"/>
      <c r="DC234" s="296"/>
      <c r="DD234" s="297"/>
      <c r="DE234" s="299"/>
      <c r="DF234" s="296"/>
      <c r="DG234" s="297"/>
      <c r="DH234" s="299"/>
      <c r="DI234" s="296"/>
      <c r="DJ234" s="297"/>
      <c r="DK234" s="299"/>
      <c r="DL234" s="296"/>
      <c r="DM234" s="297"/>
      <c r="DN234" s="299"/>
      <c r="DO234" s="296"/>
      <c r="DP234" s="297"/>
      <c r="DQ234" s="299"/>
      <c r="DR234" s="296"/>
      <c r="DS234" s="297"/>
      <c r="DT234" s="299"/>
      <c r="DU234" s="296"/>
      <c r="DV234" s="297"/>
      <c r="DW234" s="299"/>
      <c r="DX234" s="296"/>
      <c r="DY234" s="297"/>
      <c r="DZ234" s="299"/>
      <c r="EA234" s="296"/>
      <c r="EB234" s="297"/>
      <c r="EC234" s="299"/>
      <c r="ED234" s="296"/>
      <c r="EE234" s="297"/>
      <c r="EF234" s="299"/>
      <c r="EG234" s="296"/>
      <c r="EH234" s="297"/>
      <c r="EI234" s="299"/>
      <c r="EJ234" s="337"/>
      <c r="EK234" s="338"/>
      <c r="EL234" s="299"/>
      <c r="EM234" s="296"/>
      <c r="EN234" s="297"/>
      <c r="EO234" s="299"/>
      <c r="EP234" s="296"/>
      <c r="EQ234" s="297"/>
      <c r="ER234" s="299"/>
      <c r="ES234" s="296"/>
      <c r="ET234" s="297"/>
      <c r="EU234" s="299"/>
      <c r="EV234" s="296"/>
      <c r="EW234" s="297"/>
      <c r="EX234" s="339"/>
      <c r="EZ234" s="631"/>
      <c r="FA234" s="602"/>
      <c r="FB234" s="228"/>
      <c r="FC234" s="229"/>
      <c r="FD234" s="632"/>
      <c r="FE234" s="231"/>
      <c r="FF234" s="289"/>
      <c r="FG234" s="233"/>
      <c r="FH234" s="289"/>
      <c r="FI234" s="290"/>
      <c r="FJ234" s="291"/>
      <c r="FK234" s="633"/>
      <c r="FL234" s="634"/>
      <c r="FM234" s="635"/>
      <c r="FN234" s="636"/>
      <c r="FO234" s="231"/>
      <c r="FP234" s="289"/>
      <c r="FQ234" s="233"/>
      <c r="FR234" s="289"/>
      <c r="FS234" s="290"/>
      <c r="FT234" s="291"/>
      <c r="FU234" s="633"/>
      <c r="FV234" s="634"/>
      <c r="FW234" s="635"/>
      <c r="FX234" s="636"/>
      <c r="FZ234" s="239"/>
      <c r="GA234" s="240"/>
      <c r="GD234" s="192"/>
      <c r="GE234" s="192"/>
    </row>
    <row r="235" spans="2:187" ht="18.75" customHeight="1" x14ac:dyDescent="0.15">
      <c r="B235" s="595"/>
      <c r="C235" s="194"/>
      <c r="D235" s="195"/>
      <c r="E235" s="196"/>
      <c r="F235" s="596"/>
      <c r="G235" s="597"/>
      <c r="H235" s="302"/>
      <c r="I235" s="598"/>
      <c r="J235" s="599"/>
      <c r="K235" s="600"/>
      <c r="L235" s="601"/>
      <c r="M235" s="600"/>
      <c r="N235" s="602"/>
      <c r="O235" s="598"/>
      <c r="P235" s="602"/>
      <c r="Q235" s="603"/>
      <c r="R235" s="604"/>
      <c r="S235" s="604"/>
      <c r="T235" s="605"/>
      <c r="U235" s="701"/>
      <c r="V235" s="606"/>
      <c r="W235" s="607"/>
      <c r="X235" s="607"/>
      <c r="Y235" s="608"/>
      <c r="Z235" s="315"/>
      <c r="AA235" s="228"/>
      <c r="AB235" s="609"/>
      <c r="AC235" s="610"/>
      <c r="AD235" s="602"/>
      <c r="AE235" s="611"/>
      <c r="AF235" s="599"/>
      <c r="AG235" s="599"/>
      <c r="AH235" s="602"/>
      <c r="AI235" s="611"/>
      <c r="AJ235" s="602"/>
      <c r="AK235" s="612"/>
      <c r="AL235" s="607"/>
      <c r="AM235" s="607"/>
      <c r="AN235" s="613"/>
      <c r="AO235" s="614"/>
      <c r="AP235" s="615"/>
      <c r="AQ235" s="608"/>
      <c r="AR235" s="616"/>
      <c r="AS235" s="608"/>
      <c r="AT235" s="616"/>
      <c r="AU235" s="617"/>
      <c r="AV235" s="614"/>
      <c r="AW235" s="618"/>
      <c r="AX235" s="619"/>
      <c r="AY235" s="612"/>
      <c r="AZ235" s="607"/>
      <c r="BA235" s="607"/>
      <c r="BB235" s="613"/>
      <c r="BC235" s="620"/>
      <c r="BD235" s="615"/>
      <c r="BE235" s="608"/>
      <c r="BF235" s="616"/>
      <c r="BG235" s="608"/>
      <c r="BH235" s="616"/>
      <c r="BI235" s="617"/>
      <c r="BJ235" s="620"/>
      <c r="BK235" s="618"/>
      <c r="BL235" s="619"/>
      <c r="BM235" s="598"/>
      <c r="BN235" s="621"/>
      <c r="BO235" s="602"/>
      <c r="BP235" s="598"/>
      <c r="BQ235" s="621"/>
      <c r="BR235" s="602"/>
      <c r="BS235" s="598"/>
      <c r="BT235" s="621"/>
      <c r="BU235" s="602"/>
      <c r="BV235" s="598"/>
      <c r="BW235" s="621"/>
      <c r="BX235" s="602"/>
      <c r="BY235" s="598"/>
      <c r="BZ235" s="621"/>
      <c r="CA235" s="602"/>
      <c r="CB235" s="622"/>
      <c r="CC235" s="601"/>
      <c r="CD235" s="623"/>
      <c r="CE235" s="624"/>
      <c r="CF235" s="625"/>
      <c r="CG235" s="626"/>
      <c r="CH235" s="626"/>
      <c r="CI235" s="626"/>
      <c r="CJ235" s="626"/>
      <c r="CK235" s="627"/>
      <c r="CL235" s="624"/>
      <c r="CM235" s="602"/>
      <c r="CN235" s="610"/>
      <c r="CO235" s="628"/>
      <c r="CP235" s="629"/>
      <c r="CQ235" s="630"/>
      <c r="CR235" s="629"/>
      <c r="CS235" s="630"/>
      <c r="CT235" s="629"/>
      <c r="CU235" s="630"/>
      <c r="CV235" s="629"/>
      <c r="CW235" s="337"/>
      <c r="CX235" s="338"/>
      <c r="CY235" s="299"/>
      <c r="CZ235" s="296"/>
      <c r="DA235" s="297"/>
      <c r="DB235" s="299"/>
      <c r="DC235" s="296"/>
      <c r="DD235" s="297"/>
      <c r="DE235" s="299"/>
      <c r="DF235" s="296"/>
      <c r="DG235" s="297"/>
      <c r="DH235" s="299"/>
      <c r="DI235" s="296"/>
      <c r="DJ235" s="297"/>
      <c r="DK235" s="299"/>
      <c r="DL235" s="296"/>
      <c r="DM235" s="297"/>
      <c r="DN235" s="299"/>
      <c r="DO235" s="296"/>
      <c r="DP235" s="297"/>
      <c r="DQ235" s="299"/>
      <c r="DR235" s="296"/>
      <c r="DS235" s="297"/>
      <c r="DT235" s="299"/>
      <c r="DU235" s="296"/>
      <c r="DV235" s="297"/>
      <c r="DW235" s="299"/>
      <c r="DX235" s="296"/>
      <c r="DY235" s="297"/>
      <c r="DZ235" s="299"/>
      <c r="EA235" s="296"/>
      <c r="EB235" s="297"/>
      <c r="EC235" s="299"/>
      <c r="ED235" s="296"/>
      <c r="EE235" s="297"/>
      <c r="EF235" s="299"/>
      <c r="EG235" s="296"/>
      <c r="EH235" s="297"/>
      <c r="EI235" s="299"/>
      <c r="EJ235" s="337"/>
      <c r="EK235" s="338"/>
      <c r="EL235" s="299"/>
      <c r="EM235" s="296"/>
      <c r="EN235" s="297"/>
      <c r="EO235" s="299"/>
      <c r="EP235" s="296"/>
      <c r="EQ235" s="297"/>
      <c r="ER235" s="299"/>
      <c r="ES235" s="296"/>
      <c r="ET235" s="297"/>
      <c r="EU235" s="299"/>
      <c r="EV235" s="296"/>
      <c r="EW235" s="297"/>
      <c r="EX235" s="339"/>
      <c r="EZ235" s="631"/>
      <c r="FA235" s="602"/>
      <c r="FB235" s="228"/>
      <c r="FC235" s="229"/>
      <c r="FD235" s="632"/>
      <c r="FE235" s="231"/>
      <c r="FF235" s="289"/>
      <c r="FG235" s="233"/>
      <c r="FH235" s="289"/>
      <c r="FI235" s="290"/>
      <c r="FJ235" s="291"/>
      <c r="FK235" s="633"/>
      <c r="FL235" s="634"/>
      <c r="FM235" s="635"/>
      <c r="FN235" s="636"/>
      <c r="FO235" s="231"/>
      <c r="FP235" s="289"/>
      <c r="FQ235" s="233"/>
      <c r="FR235" s="289"/>
      <c r="FS235" s="290"/>
      <c r="FT235" s="291"/>
      <c r="FU235" s="633"/>
      <c r="FV235" s="634"/>
      <c r="FW235" s="635"/>
      <c r="FX235" s="636"/>
      <c r="FZ235" s="239"/>
      <c r="GA235" s="240"/>
      <c r="GD235" s="192"/>
      <c r="GE235" s="192"/>
    </row>
    <row r="236" spans="2:187" ht="18.75" customHeight="1" x14ac:dyDescent="0.15">
      <c r="B236" s="595"/>
      <c r="C236" s="194"/>
      <c r="D236" s="195"/>
      <c r="E236" s="196"/>
      <c r="F236" s="596"/>
      <c r="G236" s="597"/>
      <c r="H236" s="302"/>
      <c r="I236" s="598"/>
      <c r="J236" s="599"/>
      <c r="K236" s="600"/>
      <c r="L236" s="601"/>
      <c r="M236" s="600"/>
      <c r="N236" s="602"/>
      <c r="O236" s="598"/>
      <c r="P236" s="602"/>
      <c r="Q236" s="603"/>
      <c r="R236" s="604"/>
      <c r="S236" s="604"/>
      <c r="T236" s="605"/>
      <c r="U236" s="701"/>
      <c r="V236" s="606"/>
      <c r="W236" s="607"/>
      <c r="X236" s="607"/>
      <c r="Y236" s="608"/>
      <c r="Z236" s="315"/>
      <c r="AA236" s="228"/>
      <c r="AB236" s="609"/>
      <c r="AC236" s="610"/>
      <c r="AD236" s="602"/>
      <c r="AE236" s="611"/>
      <c r="AF236" s="599"/>
      <c r="AG236" s="599"/>
      <c r="AH236" s="602"/>
      <c r="AI236" s="611"/>
      <c r="AJ236" s="602"/>
      <c r="AK236" s="612"/>
      <c r="AL236" s="607"/>
      <c r="AM236" s="607"/>
      <c r="AN236" s="613"/>
      <c r="AO236" s="614"/>
      <c r="AP236" s="615"/>
      <c r="AQ236" s="608"/>
      <c r="AR236" s="616"/>
      <c r="AS236" s="608"/>
      <c r="AT236" s="616"/>
      <c r="AU236" s="617"/>
      <c r="AV236" s="614"/>
      <c r="AW236" s="618"/>
      <c r="AX236" s="619"/>
      <c r="AY236" s="612"/>
      <c r="AZ236" s="607"/>
      <c r="BA236" s="607"/>
      <c r="BB236" s="613"/>
      <c r="BC236" s="620"/>
      <c r="BD236" s="615"/>
      <c r="BE236" s="608"/>
      <c r="BF236" s="616"/>
      <c r="BG236" s="608"/>
      <c r="BH236" s="616"/>
      <c r="BI236" s="617"/>
      <c r="BJ236" s="620"/>
      <c r="BK236" s="618"/>
      <c r="BL236" s="619"/>
      <c r="BM236" s="598"/>
      <c r="BN236" s="621"/>
      <c r="BO236" s="602"/>
      <c r="BP236" s="598"/>
      <c r="BQ236" s="621"/>
      <c r="BR236" s="602"/>
      <c r="BS236" s="598"/>
      <c r="BT236" s="621"/>
      <c r="BU236" s="602"/>
      <c r="BV236" s="598"/>
      <c r="BW236" s="621"/>
      <c r="BX236" s="602"/>
      <c r="BY236" s="598"/>
      <c r="BZ236" s="621"/>
      <c r="CA236" s="602"/>
      <c r="CB236" s="622"/>
      <c r="CC236" s="601"/>
      <c r="CD236" s="623"/>
      <c r="CE236" s="624"/>
      <c r="CF236" s="625"/>
      <c r="CG236" s="626"/>
      <c r="CH236" s="626"/>
      <c r="CI236" s="626"/>
      <c r="CJ236" s="626"/>
      <c r="CK236" s="627"/>
      <c r="CL236" s="624"/>
      <c r="CM236" s="602"/>
      <c r="CN236" s="610"/>
      <c r="CO236" s="628"/>
      <c r="CP236" s="629"/>
      <c r="CQ236" s="630"/>
      <c r="CR236" s="629"/>
      <c r="CS236" s="630"/>
      <c r="CT236" s="629"/>
      <c r="CU236" s="630"/>
      <c r="CV236" s="629"/>
      <c r="CW236" s="337"/>
      <c r="CX236" s="338"/>
      <c r="CY236" s="299"/>
      <c r="CZ236" s="296"/>
      <c r="DA236" s="297"/>
      <c r="DB236" s="299"/>
      <c r="DC236" s="296"/>
      <c r="DD236" s="297"/>
      <c r="DE236" s="299"/>
      <c r="DF236" s="296"/>
      <c r="DG236" s="297"/>
      <c r="DH236" s="299"/>
      <c r="DI236" s="296"/>
      <c r="DJ236" s="297"/>
      <c r="DK236" s="299"/>
      <c r="DL236" s="296"/>
      <c r="DM236" s="297"/>
      <c r="DN236" s="299"/>
      <c r="DO236" s="296"/>
      <c r="DP236" s="297"/>
      <c r="DQ236" s="299"/>
      <c r="DR236" s="296"/>
      <c r="DS236" s="297"/>
      <c r="DT236" s="299"/>
      <c r="DU236" s="296"/>
      <c r="DV236" s="297"/>
      <c r="DW236" s="299"/>
      <c r="DX236" s="296"/>
      <c r="DY236" s="297"/>
      <c r="DZ236" s="299"/>
      <c r="EA236" s="296"/>
      <c r="EB236" s="297"/>
      <c r="EC236" s="299"/>
      <c r="ED236" s="296"/>
      <c r="EE236" s="297"/>
      <c r="EF236" s="299"/>
      <c r="EG236" s="296"/>
      <c r="EH236" s="297"/>
      <c r="EI236" s="299"/>
      <c r="EJ236" s="337"/>
      <c r="EK236" s="338"/>
      <c r="EL236" s="299"/>
      <c r="EM236" s="296"/>
      <c r="EN236" s="297"/>
      <c r="EO236" s="299"/>
      <c r="EP236" s="296"/>
      <c r="EQ236" s="297"/>
      <c r="ER236" s="299"/>
      <c r="ES236" s="296"/>
      <c r="ET236" s="297"/>
      <c r="EU236" s="299"/>
      <c r="EV236" s="296"/>
      <c r="EW236" s="297"/>
      <c r="EX236" s="339"/>
      <c r="EZ236" s="631"/>
      <c r="FA236" s="602"/>
      <c r="FB236" s="228"/>
      <c r="FC236" s="229"/>
      <c r="FD236" s="632"/>
      <c r="FE236" s="231"/>
      <c r="FF236" s="289"/>
      <c r="FG236" s="233"/>
      <c r="FH236" s="289"/>
      <c r="FI236" s="290"/>
      <c r="FJ236" s="291"/>
      <c r="FK236" s="633"/>
      <c r="FL236" s="634"/>
      <c r="FM236" s="635"/>
      <c r="FN236" s="636"/>
      <c r="FO236" s="231"/>
      <c r="FP236" s="289"/>
      <c r="FQ236" s="233"/>
      <c r="FR236" s="289"/>
      <c r="FS236" s="290"/>
      <c r="FT236" s="291"/>
      <c r="FU236" s="633"/>
      <c r="FV236" s="634"/>
      <c r="FW236" s="635"/>
      <c r="FX236" s="636"/>
      <c r="FZ236" s="239"/>
      <c r="GA236" s="240"/>
      <c r="GD236" s="192"/>
      <c r="GE236" s="192"/>
    </row>
    <row r="237" spans="2:187" ht="18.75" customHeight="1" x14ac:dyDescent="0.15">
      <c r="B237" s="595"/>
      <c r="C237" s="194"/>
      <c r="D237" s="195"/>
      <c r="E237" s="196"/>
      <c r="F237" s="596"/>
      <c r="G237" s="597"/>
      <c r="H237" s="302"/>
      <c r="I237" s="598"/>
      <c r="J237" s="599"/>
      <c r="K237" s="600"/>
      <c r="L237" s="601"/>
      <c r="M237" s="600"/>
      <c r="N237" s="602"/>
      <c r="O237" s="598"/>
      <c r="P237" s="602"/>
      <c r="Q237" s="603"/>
      <c r="R237" s="604"/>
      <c r="S237" s="604"/>
      <c r="T237" s="605"/>
      <c r="U237" s="701"/>
      <c r="V237" s="606"/>
      <c r="W237" s="607"/>
      <c r="X237" s="607"/>
      <c r="Y237" s="608"/>
      <c r="Z237" s="315"/>
      <c r="AA237" s="228"/>
      <c r="AB237" s="609"/>
      <c r="AC237" s="610"/>
      <c r="AD237" s="602"/>
      <c r="AE237" s="611"/>
      <c r="AF237" s="599"/>
      <c r="AG237" s="599"/>
      <c r="AH237" s="602"/>
      <c r="AI237" s="611"/>
      <c r="AJ237" s="602"/>
      <c r="AK237" s="612"/>
      <c r="AL237" s="607"/>
      <c r="AM237" s="607"/>
      <c r="AN237" s="613"/>
      <c r="AO237" s="614"/>
      <c r="AP237" s="615"/>
      <c r="AQ237" s="608"/>
      <c r="AR237" s="616"/>
      <c r="AS237" s="608"/>
      <c r="AT237" s="616"/>
      <c r="AU237" s="617"/>
      <c r="AV237" s="614"/>
      <c r="AW237" s="618"/>
      <c r="AX237" s="619"/>
      <c r="AY237" s="612"/>
      <c r="AZ237" s="607"/>
      <c r="BA237" s="607"/>
      <c r="BB237" s="613"/>
      <c r="BC237" s="620"/>
      <c r="BD237" s="615"/>
      <c r="BE237" s="608"/>
      <c r="BF237" s="616"/>
      <c r="BG237" s="608"/>
      <c r="BH237" s="616"/>
      <c r="BI237" s="617"/>
      <c r="BJ237" s="620"/>
      <c r="BK237" s="618"/>
      <c r="BL237" s="619"/>
      <c r="BM237" s="598"/>
      <c r="BN237" s="621"/>
      <c r="BO237" s="602"/>
      <c r="BP237" s="598"/>
      <c r="BQ237" s="621"/>
      <c r="BR237" s="602"/>
      <c r="BS237" s="598"/>
      <c r="BT237" s="621"/>
      <c r="BU237" s="602"/>
      <c r="BV237" s="598"/>
      <c r="BW237" s="621"/>
      <c r="BX237" s="602"/>
      <c r="BY237" s="598"/>
      <c r="BZ237" s="621"/>
      <c r="CA237" s="602"/>
      <c r="CB237" s="622"/>
      <c r="CC237" s="601"/>
      <c r="CD237" s="623"/>
      <c r="CE237" s="624"/>
      <c r="CF237" s="625"/>
      <c r="CG237" s="626"/>
      <c r="CH237" s="626"/>
      <c r="CI237" s="626"/>
      <c r="CJ237" s="626"/>
      <c r="CK237" s="627"/>
      <c r="CL237" s="624"/>
      <c r="CM237" s="602"/>
      <c r="CN237" s="610"/>
      <c r="CO237" s="628"/>
      <c r="CP237" s="629"/>
      <c r="CQ237" s="630"/>
      <c r="CR237" s="629"/>
      <c r="CS237" s="630"/>
      <c r="CT237" s="629"/>
      <c r="CU237" s="630"/>
      <c r="CV237" s="629"/>
      <c r="CW237" s="337"/>
      <c r="CX237" s="338"/>
      <c r="CY237" s="299"/>
      <c r="CZ237" s="296"/>
      <c r="DA237" s="297"/>
      <c r="DB237" s="299"/>
      <c r="DC237" s="296"/>
      <c r="DD237" s="297"/>
      <c r="DE237" s="299"/>
      <c r="DF237" s="296"/>
      <c r="DG237" s="297"/>
      <c r="DH237" s="299"/>
      <c r="DI237" s="296"/>
      <c r="DJ237" s="297"/>
      <c r="DK237" s="299"/>
      <c r="DL237" s="296"/>
      <c r="DM237" s="297"/>
      <c r="DN237" s="299"/>
      <c r="DO237" s="296"/>
      <c r="DP237" s="297"/>
      <c r="DQ237" s="299"/>
      <c r="DR237" s="296"/>
      <c r="DS237" s="297"/>
      <c r="DT237" s="299"/>
      <c r="DU237" s="296"/>
      <c r="DV237" s="297"/>
      <c r="DW237" s="299"/>
      <c r="DX237" s="296"/>
      <c r="DY237" s="297"/>
      <c r="DZ237" s="299"/>
      <c r="EA237" s="296"/>
      <c r="EB237" s="297"/>
      <c r="EC237" s="299"/>
      <c r="ED237" s="296"/>
      <c r="EE237" s="297"/>
      <c r="EF237" s="299"/>
      <c r="EG237" s="296"/>
      <c r="EH237" s="297"/>
      <c r="EI237" s="299"/>
      <c r="EJ237" s="337"/>
      <c r="EK237" s="338"/>
      <c r="EL237" s="299"/>
      <c r="EM237" s="296"/>
      <c r="EN237" s="297"/>
      <c r="EO237" s="299"/>
      <c r="EP237" s="296"/>
      <c r="EQ237" s="297"/>
      <c r="ER237" s="299"/>
      <c r="ES237" s="296"/>
      <c r="ET237" s="297"/>
      <c r="EU237" s="299"/>
      <c r="EV237" s="296"/>
      <c r="EW237" s="297"/>
      <c r="EX237" s="339"/>
      <c r="EZ237" s="631"/>
      <c r="FA237" s="602"/>
      <c r="FB237" s="228"/>
      <c r="FC237" s="229"/>
      <c r="FD237" s="632"/>
      <c r="FE237" s="231"/>
      <c r="FF237" s="289"/>
      <c r="FG237" s="233"/>
      <c r="FH237" s="289"/>
      <c r="FI237" s="290"/>
      <c r="FJ237" s="291"/>
      <c r="FK237" s="633"/>
      <c r="FL237" s="634"/>
      <c r="FM237" s="635"/>
      <c r="FN237" s="636"/>
      <c r="FO237" s="231"/>
      <c r="FP237" s="289"/>
      <c r="FQ237" s="233"/>
      <c r="FR237" s="289"/>
      <c r="FS237" s="290"/>
      <c r="FT237" s="291"/>
      <c r="FU237" s="633"/>
      <c r="FV237" s="634"/>
      <c r="FW237" s="635"/>
      <c r="FX237" s="636"/>
      <c r="FZ237" s="239"/>
      <c r="GA237" s="240"/>
      <c r="GD237" s="192"/>
      <c r="GE237" s="192"/>
    </row>
    <row r="238" spans="2:187" ht="18.75" customHeight="1" x14ac:dyDescent="0.15">
      <c r="B238" s="595"/>
      <c r="C238" s="194"/>
      <c r="D238" s="195"/>
      <c r="E238" s="196"/>
      <c r="F238" s="596"/>
      <c r="G238" s="597"/>
      <c r="H238" s="302"/>
      <c r="I238" s="598"/>
      <c r="J238" s="599"/>
      <c r="K238" s="600"/>
      <c r="L238" s="601"/>
      <c r="M238" s="600"/>
      <c r="N238" s="602"/>
      <c r="O238" s="598"/>
      <c r="P238" s="602"/>
      <c r="Q238" s="603"/>
      <c r="R238" s="604"/>
      <c r="S238" s="604"/>
      <c r="T238" s="605"/>
      <c r="U238" s="701"/>
      <c r="V238" s="606"/>
      <c r="W238" s="607"/>
      <c r="X238" s="607"/>
      <c r="Y238" s="608"/>
      <c r="Z238" s="315"/>
      <c r="AA238" s="228"/>
      <c r="AB238" s="609"/>
      <c r="AC238" s="610"/>
      <c r="AD238" s="602"/>
      <c r="AE238" s="611"/>
      <c r="AF238" s="599"/>
      <c r="AG238" s="599"/>
      <c r="AH238" s="602"/>
      <c r="AI238" s="611"/>
      <c r="AJ238" s="602"/>
      <c r="AK238" s="612"/>
      <c r="AL238" s="607"/>
      <c r="AM238" s="607"/>
      <c r="AN238" s="613"/>
      <c r="AO238" s="614"/>
      <c r="AP238" s="615"/>
      <c r="AQ238" s="608"/>
      <c r="AR238" s="616"/>
      <c r="AS238" s="608"/>
      <c r="AT238" s="616"/>
      <c r="AU238" s="617"/>
      <c r="AV238" s="614"/>
      <c r="AW238" s="618"/>
      <c r="AX238" s="619"/>
      <c r="AY238" s="612"/>
      <c r="AZ238" s="607"/>
      <c r="BA238" s="607"/>
      <c r="BB238" s="613"/>
      <c r="BC238" s="620"/>
      <c r="BD238" s="615"/>
      <c r="BE238" s="608"/>
      <c r="BF238" s="616"/>
      <c r="BG238" s="608"/>
      <c r="BH238" s="616"/>
      <c r="BI238" s="617"/>
      <c r="BJ238" s="620"/>
      <c r="BK238" s="618"/>
      <c r="BL238" s="619"/>
      <c r="BM238" s="598"/>
      <c r="BN238" s="621"/>
      <c r="BO238" s="602"/>
      <c r="BP238" s="598"/>
      <c r="BQ238" s="621"/>
      <c r="BR238" s="602"/>
      <c r="BS238" s="598"/>
      <c r="BT238" s="621"/>
      <c r="BU238" s="602"/>
      <c r="BV238" s="598"/>
      <c r="BW238" s="621"/>
      <c r="BX238" s="602"/>
      <c r="BY238" s="598"/>
      <c r="BZ238" s="621"/>
      <c r="CA238" s="602"/>
      <c r="CB238" s="622"/>
      <c r="CC238" s="601"/>
      <c r="CD238" s="623"/>
      <c r="CE238" s="624"/>
      <c r="CF238" s="625"/>
      <c r="CG238" s="626"/>
      <c r="CH238" s="626"/>
      <c r="CI238" s="626"/>
      <c r="CJ238" s="626"/>
      <c r="CK238" s="627"/>
      <c r="CL238" s="624"/>
      <c r="CM238" s="602"/>
      <c r="CN238" s="610"/>
      <c r="CO238" s="628"/>
      <c r="CP238" s="629"/>
      <c r="CQ238" s="630"/>
      <c r="CR238" s="629"/>
      <c r="CS238" s="630"/>
      <c r="CT238" s="629"/>
      <c r="CU238" s="630"/>
      <c r="CV238" s="629"/>
      <c r="CW238" s="337"/>
      <c r="CX238" s="338"/>
      <c r="CY238" s="299"/>
      <c r="CZ238" s="296"/>
      <c r="DA238" s="297"/>
      <c r="DB238" s="299"/>
      <c r="DC238" s="296"/>
      <c r="DD238" s="297"/>
      <c r="DE238" s="299"/>
      <c r="DF238" s="296"/>
      <c r="DG238" s="297"/>
      <c r="DH238" s="299"/>
      <c r="DI238" s="296"/>
      <c r="DJ238" s="297"/>
      <c r="DK238" s="299"/>
      <c r="DL238" s="296"/>
      <c r="DM238" s="297"/>
      <c r="DN238" s="299"/>
      <c r="DO238" s="296"/>
      <c r="DP238" s="297"/>
      <c r="DQ238" s="299"/>
      <c r="DR238" s="296"/>
      <c r="DS238" s="297"/>
      <c r="DT238" s="299"/>
      <c r="DU238" s="296"/>
      <c r="DV238" s="297"/>
      <c r="DW238" s="299"/>
      <c r="DX238" s="296"/>
      <c r="DY238" s="297"/>
      <c r="DZ238" s="299"/>
      <c r="EA238" s="296"/>
      <c r="EB238" s="297"/>
      <c r="EC238" s="299"/>
      <c r="ED238" s="296"/>
      <c r="EE238" s="297"/>
      <c r="EF238" s="299"/>
      <c r="EG238" s="296"/>
      <c r="EH238" s="297"/>
      <c r="EI238" s="299"/>
      <c r="EJ238" s="337"/>
      <c r="EK238" s="338"/>
      <c r="EL238" s="299"/>
      <c r="EM238" s="296"/>
      <c r="EN238" s="297"/>
      <c r="EO238" s="299"/>
      <c r="EP238" s="296"/>
      <c r="EQ238" s="297"/>
      <c r="ER238" s="299"/>
      <c r="ES238" s="296"/>
      <c r="ET238" s="297"/>
      <c r="EU238" s="299"/>
      <c r="EV238" s="296"/>
      <c r="EW238" s="297"/>
      <c r="EX238" s="339"/>
      <c r="EZ238" s="631"/>
      <c r="FA238" s="602"/>
      <c r="FB238" s="228"/>
      <c r="FC238" s="229"/>
      <c r="FD238" s="632"/>
      <c r="FE238" s="231"/>
      <c r="FF238" s="289"/>
      <c r="FG238" s="233"/>
      <c r="FH238" s="289"/>
      <c r="FI238" s="290"/>
      <c r="FJ238" s="291"/>
      <c r="FK238" s="633"/>
      <c r="FL238" s="634"/>
      <c r="FM238" s="635"/>
      <c r="FN238" s="636"/>
      <c r="FO238" s="231"/>
      <c r="FP238" s="289"/>
      <c r="FQ238" s="233"/>
      <c r="FR238" s="289"/>
      <c r="FS238" s="290"/>
      <c r="FT238" s="291"/>
      <c r="FU238" s="633"/>
      <c r="FV238" s="634"/>
      <c r="FW238" s="635"/>
      <c r="FX238" s="636"/>
      <c r="FZ238" s="239"/>
      <c r="GA238" s="240"/>
      <c r="GD238" s="192"/>
      <c r="GE238" s="192"/>
    </row>
    <row r="239" spans="2:187" ht="18.75" customHeight="1" x14ac:dyDescent="0.15">
      <c r="B239" s="595"/>
      <c r="C239" s="194"/>
      <c r="D239" s="195"/>
      <c r="E239" s="196"/>
      <c r="F239" s="596"/>
      <c r="G239" s="597"/>
      <c r="H239" s="302"/>
      <c r="I239" s="598"/>
      <c r="J239" s="599"/>
      <c r="K239" s="600"/>
      <c r="L239" s="601"/>
      <c r="M239" s="600"/>
      <c r="N239" s="602"/>
      <c r="O239" s="598"/>
      <c r="P239" s="602"/>
      <c r="Q239" s="603"/>
      <c r="R239" s="604"/>
      <c r="S239" s="604"/>
      <c r="T239" s="605"/>
      <c r="U239" s="701"/>
      <c r="V239" s="606"/>
      <c r="W239" s="607"/>
      <c r="X239" s="607"/>
      <c r="Y239" s="608"/>
      <c r="Z239" s="315"/>
      <c r="AA239" s="228"/>
      <c r="AB239" s="609"/>
      <c r="AC239" s="610"/>
      <c r="AD239" s="602"/>
      <c r="AE239" s="611"/>
      <c r="AF239" s="599"/>
      <c r="AG239" s="599"/>
      <c r="AH239" s="602"/>
      <c r="AI239" s="611"/>
      <c r="AJ239" s="602"/>
      <c r="AK239" s="612"/>
      <c r="AL239" s="607"/>
      <c r="AM239" s="607"/>
      <c r="AN239" s="613"/>
      <c r="AO239" s="614"/>
      <c r="AP239" s="615"/>
      <c r="AQ239" s="608"/>
      <c r="AR239" s="616"/>
      <c r="AS239" s="608"/>
      <c r="AT239" s="616"/>
      <c r="AU239" s="617"/>
      <c r="AV239" s="614"/>
      <c r="AW239" s="618"/>
      <c r="AX239" s="619"/>
      <c r="AY239" s="612"/>
      <c r="AZ239" s="607"/>
      <c r="BA239" s="607"/>
      <c r="BB239" s="613"/>
      <c r="BC239" s="620"/>
      <c r="BD239" s="615"/>
      <c r="BE239" s="608"/>
      <c r="BF239" s="616"/>
      <c r="BG239" s="608"/>
      <c r="BH239" s="616"/>
      <c r="BI239" s="617"/>
      <c r="BJ239" s="620"/>
      <c r="BK239" s="618"/>
      <c r="BL239" s="619"/>
      <c r="BM239" s="598"/>
      <c r="BN239" s="621"/>
      <c r="BO239" s="602"/>
      <c r="BP239" s="598"/>
      <c r="BQ239" s="621"/>
      <c r="BR239" s="602"/>
      <c r="BS239" s="598"/>
      <c r="BT239" s="621"/>
      <c r="BU239" s="602"/>
      <c r="BV239" s="598"/>
      <c r="BW239" s="621"/>
      <c r="BX239" s="602"/>
      <c r="BY239" s="598"/>
      <c r="BZ239" s="621"/>
      <c r="CA239" s="602"/>
      <c r="CB239" s="622"/>
      <c r="CC239" s="601"/>
      <c r="CD239" s="623"/>
      <c r="CE239" s="624"/>
      <c r="CF239" s="625"/>
      <c r="CG239" s="626"/>
      <c r="CH239" s="626"/>
      <c r="CI239" s="626"/>
      <c r="CJ239" s="626"/>
      <c r="CK239" s="627"/>
      <c r="CL239" s="624"/>
      <c r="CM239" s="602"/>
      <c r="CN239" s="610"/>
      <c r="CO239" s="628"/>
      <c r="CP239" s="629"/>
      <c r="CQ239" s="630"/>
      <c r="CR239" s="629"/>
      <c r="CS239" s="630"/>
      <c r="CT239" s="629"/>
      <c r="CU239" s="630"/>
      <c r="CV239" s="629"/>
      <c r="CW239" s="337"/>
      <c r="CX239" s="338"/>
      <c r="CY239" s="299"/>
      <c r="CZ239" s="296"/>
      <c r="DA239" s="297"/>
      <c r="DB239" s="299"/>
      <c r="DC239" s="296"/>
      <c r="DD239" s="297"/>
      <c r="DE239" s="299"/>
      <c r="DF239" s="296"/>
      <c r="DG239" s="297"/>
      <c r="DH239" s="299"/>
      <c r="DI239" s="296"/>
      <c r="DJ239" s="297"/>
      <c r="DK239" s="299"/>
      <c r="DL239" s="296"/>
      <c r="DM239" s="297"/>
      <c r="DN239" s="299"/>
      <c r="DO239" s="296"/>
      <c r="DP239" s="297"/>
      <c r="DQ239" s="299"/>
      <c r="DR239" s="296"/>
      <c r="DS239" s="297"/>
      <c r="DT239" s="299"/>
      <c r="DU239" s="296"/>
      <c r="DV239" s="297"/>
      <c r="DW239" s="299"/>
      <c r="DX239" s="296"/>
      <c r="DY239" s="297"/>
      <c r="DZ239" s="299"/>
      <c r="EA239" s="296"/>
      <c r="EB239" s="297"/>
      <c r="EC239" s="299"/>
      <c r="ED239" s="296"/>
      <c r="EE239" s="297"/>
      <c r="EF239" s="299"/>
      <c r="EG239" s="296"/>
      <c r="EH239" s="297"/>
      <c r="EI239" s="299"/>
      <c r="EJ239" s="337"/>
      <c r="EK239" s="338"/>
      <c r="EL239" s="299"/>
      <c r="EM239" s="296"/>
      <c r="EN239" s="297"/>
      <c r="EO239" s="299"/>
      <c r="EP239" s="296"/>
      <c r="EQ239" s="297"/>
      <c r="ER239" s="299"/>
      <c r="ES239" s="296"/>
      <c r="ET239" s="297"/>
      <c r="EU239" s="299"/>
      <c r="EV239" s="296"/>
      <c r="EW239" s="297"/>
      <c r="EX239" s="339"/>
      <c r="EZ239" s="631"/>
      <c r="FA239" s="602"/>
      <c r="FB239" s="228"/>
      <c r="FC239" s="229"/>
      <c r="FD239" s="632"/>
      <c r="FE239" s="231"/>
      <c r="FF239" s="289"/>
      <c r="FG239" s="233"/>
      <c r="FH239" s="289"/>
      <c r="FI239" s="290"/>
      <c r="FJ239" s="291"/>
      <c r="FK239" s="633"/>
      <c r="FL239" s="634"/>
      <c r="FM239" s="635"/>
      <c r="FN239" s="636"/>
      <c r="FO239" s="231"/>
      <c r="FP239" s="289"/>
      <c r="FQ239" s="233"/>
      <c r="FR239" s="289"/>
      <c r="FS239" s="290"/>
      <c r="FT239" s="291"/>
      <c r="FU239" s="633"/>
      <c r="FV239" s="634"/>
      <c r="FW239" s="635"/>
      <c r="FX239" s="636"/>
      <c r="FZ239" s="239"/>
      <c r="GA239" s="240"/>
      <c r="GD239" s="192"/>
      <c r="GE239" s="192"/>
    </row>
    <row r="240" spans="2:187" ht="18.75" customHeight="1" x14ac:dyDescent="0.15">
      <c r="B240" s="595"/>
      <c r="C240" s="194"/>
      <c r="D240" s="195"/>
      <c r="E240" s="196"/>
      <c r="F240" s="596"/>
      <c r="G240" s="597"/>
      <c r="H240" s="302"/>
      <c r="I240" s="598"/>
      <c r="J240" s="599"/>
      <c r="K240" s="600"/>
      <c r="L240" s="601"/>
      <c r="M240" s="600"/>
      <c r="N240" s="602"/>
      <c r="O240" s="598"/>
      <c r="P240" s="602"/>
      <c r="Q240" s="603"/>
      <c r="R240" s="604"/>
      <c r="S240" s="604"/>
      <c r="T240" s="605"/>
      <c r="U240" s="701"/>
      <c r="V240" s="606"/>
      <c r="W240" s="607"/>
      <c r="X240" s="607"/>
      <c r="Y240" s="608"/>
      <c r="Z240" s="315"/>
      <c r="AA240" s="228"/>
      <c r="AB240" s="609"/>
      <c r="AC240" s="610"/>
      <c r="AD240" s="602"/>
      <c r="AE240" s="611"/>
      <c r="AF240" s="599"/>
      <c r="AG240" s="599"/>
      <c r="AH240" s="602"/>
      <c r="AI240" s="611"/>
      <c r="AJ240" s="602"/>
      <c r="AK240" s="612"/>
      <c r="AL240" s="607"/>
      <c r="AM240" s="607"/>
      <c r="AN240" s="613"/>
      <c r="AO240" s="614"/>
      <c r="AP240" s="615"/>
      <c r="AQ240" s="608"/>
      <c r="AR240" s="616"/>
      <c r="AS240" s="608"/>
      <c r="AT240" s="616"/>
      <c r="AU240" s="617"/>
      <c r="AV240" s="614"/>
      <c r="AW240" s="618"/>
      <c r="AX240" s="619"/>
      <c r="AY240" s="612"/>
      <c r="AZ240" s="607"/>
      <c r="BA240" s="607"/>
      <c r="BB240" s="613"/>
      <c r="BC240" s="620"/>
      <c r="BD240" s="615"/>
      <c r="BE240" s="608"/>
      <c r="BF240" s="616"/>
      <c r="BG240" s="608"/>
      <c r="BH240" s="616"/>
      <c r="BI240" s="617"/>
      <c r="BJ240" s="620"/>
      <c r="BK240" s="618"/>
      <c r="BL240" s="619"/>
      <c r="BM240" s="598"/>
      <c r="BN240" s="621"/>
      <c r="BO240" s="602"/>
      <c r="BP240" s="598"/>
      <c r="BQ240" s="621"/>
      <c r="BR240" s="602"/>
      <c r="BS240" s="598"/>
      <c r="BT240" s="621"/>
      <c r="BU240" s="602"/>
      <c r="BV240" s="598"/>
      <c r="BW240" s="621"/>
      <c r="BX240" s="602"/>
      <c r="BY240" s="598"/>
      <c r="BZ240" s="621"/>
      <c r="CA240" s="602"/>
      <c r="CB240" s="622"/>
      <c r="CC240" s="601"/>
      <c r="CD240" s="623"/>
      <c r="CE240" s="624"/>
      <c r="CF240" s="625"/>
      <c r="CG240" s="626"/>
      <c r="CH240" s="626"/>
      <c r="CI240" s="626"/>
      <c r="CJ240" s="626"/>
      <c r="CK240" s="627"/>
      <c r="CL240" s="624"/>
      <c r="CM240" s="602"/>
      <c r="CN240" s="610"/>
      <c r="CO240" s="628"/>
      <c r="CP240" s="629"/>
      <c r="CQ240" s="630"/>
      <c r="CR240" s="629"/>
      <c r="CS240" s="630"/>
      <c r="CT240" s="629"/>
      <c r="CU240" s="630"/>
      <c r="CV240" s="629"/>
      <c r="CW240" s="337"/>
      <c r="CX240" s="338"/>
      <c r="CY240" s="299"/>
      <c r="CZ240" s="296"/>
      <c r="DA240" s="297"/>
      <c r="DB240" s="299"/>
      <c r="DC240" s="296"/>
      <c r="DD240" s="297"/>
      <c r="DE240" s="299"/>
      <c r="DF240" s="296"/>
      <c r="DG240" s="297"/>
      <c r="DH240" s="299"/>
      <c r="DI240" s="296"/>
      <c r="DJ240" s="297"/>
      <c r="DK240" s="299"/>
      <c r="DL240" s="296"/>
      <c r="DM240" s="297"/>
      <c r="DN240" s="299"/>
      <c r="DO240" s="296"/>
      <c r="DP240" s="297"/>
      <c r="DQ240" s="299"/>
      <c r="DR240" s="296"/>
      <c r="DS240" s="297"/>
      <c r="DT240" s="299"/>
      <c r="DU240" s="296"/>
      <c r="DV240" s="297"/>
      <c r="DW240" s="299"/>
      <c r="DX240" s="296"/>
      <c r="DY240" s="297"/>
      <c r="DZ240" s="299"/>
      <c r="EA240" s="296"/>
      <c r="EB240" s="297"/>
      <c r="EC240" s="299"/>
      <c r="ED240" s="296"/>
      <c r="EE240" s="297"/>
      <c r="EF240" s="299"/>
      <c r="EG240" s="296"/>
      <c r="EH240" s="297"/>
      <c r="EI240" s="299"/>
      <c r="EJ240" s="337"/>
      <c r="EK240" s="338"/>
      <c r="EL240" s="299"/>
      <c r="EM240" s="296"/>
      <c r="EN240" s="297"/>
      <c r="EO240" s="299"/>
      <c r="EP240" s="296"/>
      <c r="EQ240" s="297"/>
      <c r="ER240" s="299"/>
      <c r="ES240" s="296"/>
      <c r="ET240" s="297"/>
      <c r="EU240" s="299"/>
      <c r="EV240" s="296"/>
      <c r="EW240" s="297"/>
      <c r="EX240" s="339"/>
      <c r="EZ240" s="631"/>
      <c r="FA240" s="602"/>
      <c r="FB240" s="228"/>
      <c r="FC240" s="229"/>
      <c r="FD240" s="632"/>
      <c r="FE240" s="231"/>
      <c r="FF240" s="289"/>
      <c r="FG240" s="233"/>
      <c r="FH240" s="289"/>
      <c r="FI240" s="290"/>
      <c r="FJ240" s="291"/>
      <c r="FK240" s="633"/>
      <c r="FL240" s="634"/>
      <c r="FM240" s="635"/>
      <c r="FN240" s="636"/>
      <c r="FO240" s="231"/>
      <c r="FP240" s="289"/>
      <c r="FQ240" s="233"/>
      <c r="FR240" s="289"/>
      <c r="FS240" s="290"/>
      <c r="FT240" s="291"/>
      <c r="FU240" s="633"/>
      <c r="FV240" s="634"/>
      <c r="FW240" s="635"/>
      <c r="FX240" s="636"/>
      <c r="FZ240" s="239"/>
      <c r="GA240" s="240"/>
      <c r="GD240" s="192"/>
      <c r="GE240" s="192"/>
    </row>
    <row r="241" spans="2:187" ht="18.75" customHeight="1" x14ac:dyDescent="0.15">
      <c r="B241" s="595"/>
      <c r="C241" s="194"/>
      <c r="D241" s="195"/>
      <c r="E241" s="196"/>
      <c r="F241" s="596"/>
      <c r="G241" s="597"/>
      <c r="H241" s="302"/>
      <c r="I241" s="598"/>
      <c r="J241" s="599"/>
      <c r="K241" s="600"/>
      <c r="L241" s="601"/>
      <c r="M241" s="600"/>
      <c r="N241" s="602"/>
      <c r="O241" s="598"/>
      <c r="P241" s="602"/>
      <c r="Q241" s="603"/>
      <c r="R241" s="604"/>
      <c r="S241" s="604"/>
      <c r="T241" s="605"/>
      <c r="U241" s="701"/>
      <c r="V241" s="606"/>
      <c r="W241" s="607"/>
      <c r="X241" s="607"/>
      <c r="Y241" s="608"/>
      <c r="Z241" s="315"/>
      <c r="AA241" s="228"/>
      <c r="AB241" s="609"/>
      <c r="AC241" s="610"/>
      <c r="AD241" s="602"/>
      <c r="AE241" s="611"/>
      <c r="AF241" s="599"/>
      <c r="AG241" s="599"/>
      <c r="AH241" s="602"/>
      <c r="AI241" s="611"/>
      <c r="AJ241" s="602"/>
      <c r="AK241" s="612"/>
      <c r="AL241" s="607"/>
      <c r="AM241" s="607"/>
      <c r="AN241" s="613"/>
      <c r="AO241" s="614"/>
      <c r="AP241" s="615"/>
      <c r="AQ241" s="608"/>
      <c r="AR241" s="616"/>
      <c r="AS241" s="608"/>
      <c r="AT241" s="616"/>
      <c r="AU241" s="617"/>
      <c r="AV241" s="614"/>
      <c r="AW241" s="618"/>
      <c r="AX241" s="619"/>
      <c r="AY241" s="612"/>
      <c r="AZ241" s="607"/>
      <c r="BA241" s="607"/>
      <c r="BB241" s="613"/>
      <c r="BC241" s="620"/>
      <c r="BD241" s="615"/>
      <c r="BE241" s="608"/>
      <c r="BF241" s="616"/>
      <c r="BG241" s="608"/>
      <c r="BH241" s="616"/>
      <c r="BI241" s="617"/>
      <c r="BJ241" s="620"/>
      <c r="BK241" s="618"/>
      <c r="BL241" s="619"/>
      <c r="BM241" s="598"/>
      <c r="BN241" s="621"/>
      <c r="BO241" s="602"/>
      <c r="BP241" s="598"/>
      <c r="BQ241" s="621"/>
      <c r="BR241" s="602"/>
      <c r="BS241" s="598"/>
      <c r="BT241" s="621"/>
      <c r="BU241" s="602"/>
      <c r="BV241" s="598"/>
      <c r="BW241" s="621"/>
      <c r="BX241" s="602"/>
      <c r="BY241" s="598"/>
      <c r="BZ241" s="621"/>
      <c r="CA241" s="602"/>
      <c r="CB241" s="622"/>
      <c r="CC241" s="601"/>
      <c r="CD241" s="623"/>
      <c r="CE241" s="624"/>
      <c r="CF241" s="625"/>
      <c r="CG241" s="626"/>
      <c r="CH241" s="626"/>
      <c r="CI241" s="626"/>
      <c r="CJ241" s="626"/>
      <c r="CK241" s="627"/>
      <c r="CL241" s="624"/>
      <c r="CM241" s="602"/>
      <c r="CN241" s="610"/>
      <c r="CO241" s="628"/>
      <c r="CP241" s="629"/>
      <c r="CQ241" s="630"/>
      <c r="CR241" s="629"/>
      <c r="CS241" s="630"/>
      <c r="CT241" s="629"/>
      <c r="CU241" s="630"/>
      <c r="CV241" s="629"/>
      <c r="CW241" s="337"/>
      <c r="CX241" s="338"/>
      <c r="CY241" s="299"/>
      <c r="CZ241" s="296"/>
      <c r="DA241" s="297"/>
      <c r="DB241" s="299"/>
      <c r="DC241" s="296"/>
      <c r="DD241" s="297"/>
      <c r="DE241" s="299"/>
      <c r="DF241" s="296"/>
      <c r="DG241" s="297"/>
      <c r="DH241" s="299"/>
      <c r="DI241" s="296"/>
      <c r="DJ241" s="297"/>
      <c r="DK241" s="299"/>
      <c r="DL241" s="296"/>
      <c r="DM241" s="297"/>
      <c r="DN241" s="299"/>
      <c r="DO241" s="296"/>
      <c r="DP241" s="297"/>
      <c r="DQ241" s="299"/>
      <c r="DR241" s="296"/>
      <c r="DS241" s="297"/>
      <c r="DT241" s="299"/>
      <c r="DU241" s="296"/>
      <c r="DV241" s="297"/>
      <c r="DW241" s="299"/>
      <c r="DX241" s="296"/>
      <c r="DY241" s="297"/>
      <c r="DZ241" s="299"/>
      <c r="EA241" s="296"/>
      <c r="EB241" s="297"/>
      <c r="EC241" s="299"/>
      <c r="ED241" s="296"/>
      <c r="EE241" s="297"/>
      <c r="EF241" s="299"/>
      <c r="EG241" s="296"/>
      <c r="EH241" s="297"/>
      <c r="EI241" s="299"/>
      <c r="EJ241" s="337"/>
      <c r="EK241" s="338"/>
      <c r="EL241" s="299"/>
      <c r="EM241" s="296"/>
      <c r="EN241" s="297"/>
      <c r="EO241" s="299"/>
      <c r="EP241" s="296"/>
      <c r="EQ241" s="297"/>
      <c r="ER241" s="299"/>
      <c r="ES241" s="296"/>
      <c r="ET241" s="297"/>
      <c r="EU241" s="299"/>
      <c r="EV241" s="296"/>
      <c r="EW241" s="297"/>
      <c r="EX241" s="339"/>
      <c r="EZ241" s="631"/>
      <c r="FA241" s="602"/>
      <c r="FB241" s="228"/>
      <c r="FC241" s="229"/>
      <c r="FD241" s="632"/>
      <c r="FE241" s="231"/>
      <c r="FF241" s="289"/>
      <c r="FG241" s="233"/>
      <c r="FH241" s="289"/>
      <c r="FI241" s="290"/>
      <c r="FJ241" s="291"/>
      <c r="FK241" s="633"/>
      <c r="FL241" s="634"/>
      <c r="FM241" s="635"/>
      <c r="FN241" s="636"/>
      <c r="FO241" s="231"/>
      <c r="FP241" s="289"/>
      <c r="FQ241" s="233"/>
      <c r="FR241" s="289"/>
      <c r="FS241" s="290"/>
      <c r="FT241" s="291"/>
      <c r="FU241" s="633"/>
      <c r="FV241" s="634"/>
      <c r="FW241" s="635"/>
      <c r="FX241" s="636"/>
      <c r="FZ241" s="239"/>
      <c r="GA241" s="240"/>
      <c r="GD241" s="192"/>
      <c r="GE241" s="192"/>
    </row>
    <row r="242" spans="2:187" ht="18.75" customHeight="1" x14ac:dyDescent="0.15">
      <c r="B242" s="595"/>
      <c r="C242" s="194"/>
      <c r="D242" s="195"/>
      <c r="E242" s="196"/>
      <c r="F242" s="596"/>
      <c r="G242" s="597"/>
      <c r="H242" s="302"/>
      <c r="I242" s="598"/>
      <c r="J242" s="599"/>
      <c r="K242" s="600"/>
      <c r="L242" s="601"/>
      <c r="M242" s="600"/>
      <c r="N242" s="602"/>
      <c r="O242" s="598"/>
      <c r="P242" s="602"/>
      <c r="Q242" s="603"/>
      <c r="R242" s="604"/>
      <c r="S242" s="604"/>
      <c r="T242" s="605"/>
      <c r="U242" s="701"/>
      <c r="V242" s="606"/>
      <c r="W242" s="607"/>
      <c r="X242" s="607"/>
      <c r="Y242" s="608"/>
      <c r="Z242" s="315"/>
      <c r="AA242" s="228"/>
      <c r="AB242" s="609"/>
      <c r="AC242" s="610"/>
      <c r="AD242" s="602"/>
      <c r="AE242" s="611"/>
      <c r="AF242" s="599"/>
      <c r="AG242" s="599"/>
      <c r="AH242" s="602"/>
      <c r="AI242" s="611"/>
      <c r="AJ242" s="602"/>
      <c r="AK242" s="612"/>
      <c r="AL242" s="607"/>
      <c r="AM242" s="607"/>
      <c r="AN242" s="613"/>
      <c r="AO242" s="614"/>
      <c r="AP242" s="615"/>
      <c r="AQ242" s="608"/>
      <c r="AR242" s="616"/>
      <c r="AS242" s="608"/>
      <c r="AT242" s="616"/>
      <c r="AU242" s="617"/>
      <c r="AV242" s="614"/>
      <c r="AW242" s="618"/>
      <c r="AX242" s="619"/>
      <c r="AY242" s="612"/>
      <c r="AZ242" s="607"/>
      <c r="BA242" s="607"/>
      <c r="BB242" s="613"/>
      <c r="BC242" s="620"/>
      <c r="BD242" s="615"/>
      <c r="BE242" s="608"/>
      <c r="BF242" s="616"/>
      <c r="BG242" s="608"/>
      <c r="BH242" s="616"/>
      <c r="BI242" s="617"/>
      <c r="BJ242" s="620"/>
      <c r="BK242" s="618"/>
      <c r="BL242" s="619"/>
      <c r="BM242" s="598"/>
      <c r="BN242" s="621"/>
      <c r="BO242" s="602"/>
      <c r="BP242" s="598"/>
      <c r="BQ242" s="621"/>
      <c r="BR242" s="602"/>
      <c r="BS242" s="598"/>
      <c r="BT242" s="621"/>
      <c r="BU242" s="602"/>
      <c r="BV242" s="598"/>
      <c r="BW242" s="621"/>
      <c r="BX242" s="602"/>
      <c r="BY242" s="598"/>
      <c r="BZ242" s="621"/>
      <c r="CA242" s="602"/>
      <c r="CB242" s="622"/>
      <c r="CC242" s="601"/>
      <c r="CD242" s="623"/>
      <c r="CE242" s="624"/>
      <c r="CF242" s="625"/>
      <c r="CG242" s="626"/>
      <c r="CH242" s="626"/>
      <c r="CI242" s="626"/>
      <c r="CJ242" s="626"/>
      <c r="CK242" s="627"/>
      <c r="CL242" s="624"/>
      <c r="CM242" s="602"/>
      <c r="CN242" s="610"/>
      <c r="CO242" s="628"/>
      <c r="CP242" s="629"/>
      <c r="CQ242" s="630"/>
      <c r="CR242" s="629"/>
      <c r="CS242" s="630"/>
      <c r="CT242" s="629"/>
      <c r="CU242" s="630"/>
      <c r="CV242" s="629"/>
      <c r="CW242" s="337"/>
      <c r="CX242" s="338"/>
      <c r="CY242" s="299"/>
      <c r="CZ242" s="296"/>
      <c r="DA242" s="297"/>
      <c r="DB242" s="299"/>
      <c r="DC242" s="296"/>
      <c r="DD242" s="297"/>
      <c r="DE242" s="299"/>
      <c r="DF242" s="296"/>
      <c r="DG242" s="297"/>
      <c r="DH242" s="299"/>
      <c r="DI242" s="296"/>
      <c r="DJ242" s="297"/>
      <c r="DK242" s="299"/>
      <c r="DL242" s="296"/>
      <c r="DM242" s="297"/>
      <c r="DN242" s="299"/>
      <c r="DO242" s="296"/>
      <c r="DP242" s="297"/>
      <c r="DQ242" s="299"/>
      <c r="DR242" s="296"/>
      <c r="DS242" s="297"/>
      <c r="DT242" s="299"/>
      <c r="DU242" s="296"/>
      <c r="DV242" s="297"/>
      <c r="DW242" s="299"/>
      <c r="DX242" s="296"/>
      <c r="DY242" s="297"/>
      <c r="DZ242" s="299"/>
      <c r="EA242" s="296"/>
      <c r="EB242" s="297"/>
      <c r="EC242" s="299"/>
      <c r="ED242" s="296"/>
      <c r="EE242" s="297"/>
      <c r="EF242" s="299"/>
      <c r="EG242" s="296"/>
      <c r="EH242" s="297"/>
      <c r="EI242" s="299"/>
      <c r="EJ242" s="337"/>
      <c r="EK242" s="338"/>
      <c r="EL242" s="299"/>
      <c r="EM242" s="296"/>
      <c r="EN242" s="297"/>
      <c r="EO242" s="299"/>
      <c r="EP242" s="296"/>
      <c r="EQ242" s="297"/>
      <c r="ER242" s="299"/>
      <c r="ES242" s="296"/>
      <c r="ET242" s="297"/>
      <c r="EU242" s="299"/>
      <c r="EV242" s="296"/>
      <c r="EW242" s="297"/>
      <c r="EX242" s="339"/>
      <c r="EZ242" s="631"/>
      <c r="FA242" s="602"/>
      <c r="FB242" s="228"/>
      <c r="FC242" s="229"/>
      <c r="FD242" s="632"/>
      <c r="FE242" s="231"/>
      <c r="FF242" s="289"/>
      <c r="FG242" s="233"/>
      <c r="FH242" s="289"/>
      <c r="FI242" s="290"/>
      <c r="FJ242" s="291"/>
      <c r="FK242" s="633"/>
      <c r="FL242" s="634"/>
      <c r="FM242" s="635"/>
      <c r="FN242" s="636"/>
      <c r="FO242" s="231"/>
      <c r="FP242" s="289"/>
      <c r="FQ242" s="233"/>
      <c r="FR242" s="289"/>
      <c r="FS242" s="290"/>
      <c r="FT242" s="291"/>
      <c r="FU242" s="633"/>
      <c r="FV242" s="634"/>
      <c r="FW242" s="635"/>
      <c r="FX242" s="636"/>
      <c r="FZ242" s="239"/>
      <c r="GA242" s="240"/>
      <c r="GD242" s="192"/>
      <c r="GE242" s="192"/>
    </row>
    <row r="243" spans="2:187" ht="18.75" customHeight="1" x14ac:dyDescent="0.15">
      <c r="B243" s="595"/>
      <c r="C243" s="194"/>
      <c r="D243" s="195"/>
      <c r="E243" s="196"/>
      <c r="F243" s="596"/>
      <c r="G243" s="597"/>
      <c r="H243" s="302"/>
      <c r="I243" s="598"/>
      <c r="J243" s="599"/>
      <c r="K243" s="600"/>
      <c r="L243" s="601"/>
      <c r="M243" s="600"/>
      <c r="N243" s="602"/>
      <c r="O243" s="598"/>
      <c r="P243" s="602"/>
      <c r="Q243" s="603"/>
      <c r="R243" s="604"/>
      <c r="S243" s="604"/>
      <c r="T243" s="605"/>
      <c r="U243" s="701"/>
      <c r="V243" s="606"/>
      <c r="W243" s="607"/>
      <c r="X243" s="607"/>
      <c r="Y243" s="608"/>
      <c r="Z243" s="315"/>
      <c r="AA243" s="228"/>
      <c r="AB243" s="609"/>
      <c r="AC243" s="610"/>
      <c r="AD243" s="602"/>
      <c r="AE243" s="611"/>
      <c r="AF243" s="599"/>
      <c r="AG243" s="599"/>
      <c r="AH243" s="602"/>
      <c r="AI243" s="611"/>
      <c r="AJ243" s="602"/>
      <c r="AK243" s="612"/>
      <c r="AL243" s="607"/>
      <c r="AM243" s="607"/>
      <c r="AN243" s="613"/>
      <c r="AO243" s="614"/>
      <c r="AP243" s="615"/>
      <c r="AQ243" s="608"/>
      <c r="AR243" s="616"/>
      <c r="AS243" s="608"/>
      <c r="AT243" s="616"/>
      <c r="AU243" s="617"/>
      <c r="AV243" s="614"/>
      <c r="AW243" s="618"/>
      <c r="AX243" s="619"/>
      <c r="AY243" s="612"/>
      <c r="AZ243" s="607"/>
      <c r="BA243" s="607"/>
      <c r="BB243" s="613"/>
      <c r="BC243" s="620"/>
      <c r="BD243" s="615"/>
      <c r="BE243" s="608"/>
      <c r="BF243" s="616"/>
      <c r="BG243" s="608"/>
      <c r="BH243" s="616"/>
      <c r="BI243" s="617"/>
      <c r="BJ243" s="620"/>
      <c r="BK243" s="618"/>
      <c r="BL243" s="619"/>
      <c r="BM243" s="598"/>
      <c r="BN243" s="621"/>
      <c r="BO243" s="602"/>
      <c r="BP243" s="598"/>
      <c r="BQ243" s="621"/>
      <c r="BR243" s="602"/>
      <c r="BS243" s="598"/>
      <c r="BT243" s="621"/>
      <c r="BU243" s="602"/>
      <c r="BV243" s="598"/>
      <c r="BW243" s="621"/>
      <c r="BX243" s="602"/>
      <c r="BY243" s="598"/>
      <c r="BZ243" s="621"/>
      <c r="CA243" s="602"/>
      <c r="CB243" s="622"/>
      <c r="CC243" s="601"/>
      <c r="CD243" s="623"/>
      <c r="CE243" s="624"/>
      <c r="CF243" s="625"/>
      <c r="CG243" s="626"/>
      <c r="CH243" s="626"/>
      <c r="CI243" s="626"/>
      <c r="CJ243" s="626"/>
      <c r="CK243" s="627"/>
      <c r="CL243" s="624"/>
      <c r="CM243" s="602"/>
      <c r="CN243" s="610"/>
      <c r="CO243" s="628"/>
      <c r="CP243" s="629"/>
      <c r="CQ243" s="630"/>
      <c r="CR243" s="629"/>
      <c r="CS243" s="630"/>
      <c r="CT243" s="629"/>
      <c r="CU243" s="630"/>
      <c r="CV243" s="629"/>
      <c r="CW243" s="337"/>
      <c r="CX243" s="338"/>
      <c r="CY243" s="299"/>
      <c r="CZ243" s="296"/>
      <c r="DA243" s="297"/>
      <c r="DB243" s="299"/>
      <c r="DC243" s="296"/>
      <c r="DD243" s="297"/>
      <c r="DE243" s="299"/>
      <c r="DF243" s="296"/>
      <c r="DG243" s="297"/>
      <c r="DH243" s="299"/>
      <c r="DI243" s="296"/>
      <c r="DJ243" s="297"/>
      <c r="DK243" s="299"/>
      <c r="DL243" s="296"/>
      <c r="DM243" s="297"/>
      <c r="DN243" s="299"/>
      <c r="DO243" s="296"/>
      <c r="DP243" s="297"/>
      <c r="DQ243" s="299"/>
      <c r="DR243" s="296"/>
      <c r="DS243" s="297"/>
      <c r="DT243" s="299"/>
      <c r="DU243" s="296"/>
      <c r="DV243" s="297"/>
      <c r="DW243" s="299"/>
      <c r="DX243" s="296"/>
      <c r="DY243" s="297"/>
      <c r="DZ243" s="299"/>
      <c r="EA243" s="296"/>
      <c r="EB243" s="297"/>
      <c r="EC243" s="299"/>
      <c r="ED243" s="296"/>
      <c r="EE243" s="297"/>
      <c r="EF243" s="299"/>
      <c r="EG243" s="296"/>
      <c r="EH243" s="297"/>
      <c r="EI243" s="299"/>
      <c r="EJ243" s="337"/>
      <c r="EK243" s="338"/>
      <c r="EL243" s="299"/>
      <c r="EM243" s="296"/>
      <c r="EN243" s="297"/>
      <c r="EO243" s="299"/>
      <c r="EP243" s="296"/>
      <c r="EQ243" s="297"/>
      <c r="ER243" s="299"/>
      <c r="ES243" s="296"/>
      <c r="ET243" s="297"/>
      <c r="EU243" s="299"/>
      <c r="EV243" s="296"/>
      <c r="EW243" s="297"/>
      <c r="EX243" s="339"/>
      <c r="EZ243" s="631"/>
      <c r="FA243" s="602"/>
      <c r="FB243" s="228"/>
      <c r="FC243" s="229"/>
      <c r="FD243" s="632"/>
      <c r="FE243" s="231"/>
      <c r="FF243" s="289"/>
      <c r="FG243" s="233"/>
      <c r="FH243" s="289"/>
      <c r="FI243" s="290"/>
      <c r="FJ243" s="291"/>
      <c r="FK243" s="633"/>
      <c r="FL243" s="634"/>
      <c r="FM243" s="635"/>
      <c r="FN243" s="636"/>
      <c r="FO243" s="231"/>
      <c r="FP243" s="289"/>
      <c r="FQ243" s="233"/>
      <c r="FR243" s="289"/>
      <c r="FS243" s="290"/>
      <c r="FT243" s="291"/>
      <c r="FU243" s="633"/>
      <c r="FV243" s="634"/>
      <c r="FW243" s="635"/>
      <c r="FX243" s="636"/>
      <c r="FZ243" s="239"/>
      <c r="GA243" s="240"/>
      <c r="GD243" s="192"/>
      <c r="GE243" s="192"/>
    </row>
    <row r="244" spans="2:187" ht="18.75" customHeight="1" x14ac:dyDescent="0.15">
      <c r="B244" s="595"/>
      <c r="C244" s="194"/>
      <c r="D244" s="195"/>
      <c r="E244" s="196"/>
      <c r="F244" s="596"/>
      <c r="G244" s="597"/>
      <c r="H244" s="302"/>
      <c r="I244" s="598"/>
      <c r="J244" s="599"/>
      <c r="K244" s="600"/>
      <c r="L244" s="601"/>
      <c r="M244" s="600"/>
      <c r="N244" s="602"/>
      <c r="O244" s="598"/>
      <c r="P244" s="602"/>
      <c r="Q244" s="603"/>
      <c r="R244" s="604"/>
      <c r="S244" s="604"/>
      <c r="T244" s="605"/>
      <c r="U244" s="701"/>
      <c r="V244" s="606"/>
      <c r="W244" s="607"/>
      <c r="X244" s="607"/>
      <c r="Y244" s="608"/>
      <c r="Z244" s="315"/>
      <c r="AA244" s="228"/>
      <c r="AB244" s="609"/>
      <c r="AC244" s="610"/>
      <c r="AD244" s="602"/>
      <c r="AE244" s="611"/>
      <c r="AF244" s="599"/>
      <c r="AG244" s="599"/>
      <c r="AH244" s="602"/>
      <c r="AI244" s="611"/>
      <c r="AJ244" s="602"/>
      <c r="AK244" s="612"/>
      <c r="AL244" s="607"/>
      <c r="AM244" s="607"/>
      <c r="AN244" s="613"/>
      <c r="AO244" s="614"/>
      <c r="AP244" s="615"/>
      <c r="AQ244" s="608"/>
      <c r="AR244" s="616"/>
      <c r="AS244" s="608"/>
      <c r="AT244" s="616"/>
      <c r="AU244" s="617"/>
      <c r="AV244" s="614"/>
      <c r="AW244" s="618"/>
      <c r="AX244" s="619"/>
      <c r="AY244" s="612"/>
      <c r="AZ244" s="607"/>
      <c r="BA244" s="607"/>
      <c r="BB244" s="613"/>
      <c r="BC244" s="620"/>
      <c r="BD244" s="615"/>
      <c r="BE244" s="608"/>
      <c r="BF244" s="616"/>
      <c r="BG244" s="608"/>
      <c r="BH244" s="616"/>
      <c r="BI244" s="617"/>
      <c r="BJ244" s="620"/>
      <c r="BK244" s="618"/>
      <c r="BL244" s="619"/>
      <c r="BM244" s="598"/>
      <c r="BN244" s="621"/>
      <c r="BO244" s="602"/>
      <c r="BP244" s="598"/>
      <c r="BQ244" s="621"/>
      <c r="BR244" s="602"/>
      <c r="BS244" s="598"/>
      <c r="BT244" s="621"/>
      <c r="BU244" s="602"/>
      <c r="BV244" s="598"/>
      <c r="BW244" s="621"/>
      <c r="BX244" s="602"/>
      <c r="BY244" s="598"/>
      <c r="BZ244" s="621"/>
      <c r="CA244" s="602"/>
      <c r="CB244" s="622"/>
      <c r="CC244" s="601"/>
      <c r="CD244" s="623"/>
      <c r="CE244" s="624"/>
      <c r="CF244" s="625"/>
      <c r="CG244" s="626"/>
      <c r="CH244" s="626"/>
      <c r="CI244" s="626"/>
      <c r="CJ244" s="626"/>
      <c r="CK244" s="627"/>
      <c r="CL244" s="624"/>
      <c r="CM244" s="602"/>
      <c r="CN244" s="610"/>
      <c r="CO244" s="628"/>
      <c r="CP244" s="629"/>
      <c r="CQ244" s="630"/>
      <c r="CR244" s="629"/>
      <c r="CS244" s="630"/>
      <c r="CT244" s="629"/>
      <c r="CU244" s="630"/>
      <c r="CV244" s="629"/>
      <c r="CW244" s="337"/>
      <c r="CX244" s="338"/>
      <c r="CY244" s="299"/>
      <c r="CZ244" s="296"/>
      <c r="DA244" s="297"/>
      <c r="DB244" s="299"/>
      <c r="DC244" s="296"/>
      <c r="DD244" s="297"/>
      <c r="DE244" s="299"/>
      <c r="DF244" s="296"/>
      <c r="DG244" s="297"/>
      <c r="DH244" s="299"/>
      <c r="DI244" s="296"/>
      <c r="DJ244" s="297"/>
      <c r="DK244" s="299"/>
      <c r="DL244" s="296"/>
      <c r="DM244" s="297"/>
      <c r="DN244" s="299"/>
      <c r="DO244" s="296"/>
      <c r="DP244" s="297"/>
      <c r="DQ244" s="299"/>
      <c r="DR244" s="296"/>
      <c r="DS244" s="297"/>
      <c r="DT244" s="299"/>
      <c r="DU244" s="296"/>
      <c r="DV244" s="297"/>
      <c r="DW244" s="299"/>
      <c r="DX244" s="296"/>
      <c r="DY244" s="297"/>
      <c r="DZ244" s="299"/>
      <c r="EA244" s="296"/>
      <c r="EB244" s="297"/>
      <c r="EC244" s="299"/>
      <c r="ED244" s="296"/>
      <c r="EE244" s="297"/>
      <c r="EF244" s="299"/>
      <c r="EG244" s="296"/>
      <c r="EH244" s="297"/>
      <c r="EI244" s="299"/>
      <c r="EJ244" s="337"/>
      <c r="EK244" s="338"/>
      <c r="EL244" s="299"/>
      <c r="EM244" s="296"/>
      <c r="EN244" s="297"/>
      <c r="EO244" s="299"/>
      <c r="EP244" s="296"/>
      <c r="EQ244" s="297"/>
      <c r="ER244" s="299"/>
      <c r="ES244" s="296"/>
      <c r="ET244" s="297"/>
      <c r="EU244" s="299"/>
      <c r="EV244" s="296"/>
      <c r="EW244" s="297"/>
      <c r="EX244" s="339"/>
      <c r="EZ244" s="631"/>
      <c r="FA244" s="602"/>
      <c r="FB244" s="228"/>
      <c r="FC244" s="229"/>
      <c r="FD244" s="632"/>
      <c r="FE244" s="231"/>
      <c r="FF244" s="289"/>
      <c r="FG244" s="233"/>
      <c r="FH244" s="289"/>
      <c r="FI244" s="290"/>
      <c r="FJ244" s="291"/>
      <c r="FK244" s="633"/>
      <c r="FL244" s="634"/>
      <c r="FM244" s="635"/>
      <c r="FN244" s="636"/>
      <c r="FO244" s="231"/>
      <c r="FP244" s="289"/>
      <c r="FQ244" s="233"/>
      <c r="FR244" s="289"/>
      <c r="FS244" s="290"/>
      <c r="FT244" s="291"/>
      <c r="FU244" s="633"/>
      <c r="FV244" s="634"/>
      <c r="FW244" s="635"/>
      <c r="FX244" s="636"/>
      <c r="FZ244" s="239"/>
      <c r="GA244" s="240"/>
      <c r="GD244" s="192"/>
      <c r="GE244" s="192"/>
    </row>
    <row r="245" spans="2:187" ht="18.75" customHeight="1" x14ac:dyDescent="0.15">
      <c r="B245" s="595"/>
      <c r="C245" s="194"/>
      <c r="D245" s="195"/>
      <c r="E245" s="196"/>
      <c r="F245" s="596"/>
      <c r="G245" s="597"/>
      <c r="H245" s="302"/>
      <c r="I245" s="598"/>
      <c r="J245" s="599"/>
      <c r="K245" s="600"/>
      <c r="L245" s="601"/>
      <c r="M245" s="600"/>
      <c r="N245" s="602"/>
      <c r="O245" s="598"/>
      <c r="P245" s="602"/>
      <c r="Q245" s="603"/>
      <c r="R245" s="604"/>
      <c r="S245" s="604"/>
      <c r="T245" s="605"/>
      <c r="U245" s="701"/>
      <c r="V245" s="606"/>
      <c r="W245" s="607"/>
      <c r="X245" s="607"/>
      <c r="Y245" s="608"/>
      <c r="Z245" s="315"/>
      <c r="AA245" s="228"/>
      <c r="AB245" s="609"/>
      <c r="AC245" s="610"/>
      <c r="AD245" s="602"/>
      <c r="AE245" s="611"/>
      <c r="AF245" s="599"/>
      <c r="AG245" s="599"/>
      <c r="AH245" s="602"/>
      <c r="AI245" s="611"/>
      <c r="AJ245" s="602"/>
      <c r="AK245" s="612"/>
      <c r="AL245" s="607"/>
      <c r="AM245" s="607"/>
      <c r="AN245" s="613"/>
      <c r="AO245" s="614"/>
      <c r="AP245" s="615"/>
      <c r="AQ245" s="608"/>
      <c r="AR245" s="616"/>
      <c r="AS245" s="608"/>
      <c r="AT245" s="616"/>
      <c r="AU245" s="617"/>
      <c r="AV245" s="614"/>
      <c r="AW245" s="618"/>
      <c r="AX245" s="619"/>
      <c r="AY245" s="612"/>
      <c r="AZ245" s="607"/>
      <c r="BA245" s="607"/>
      <c r="BB245" s="613"/>
      <c r="BC245" s="620"/>
      <c r="BD245" s="615"/>
      <c r="BE245" s="608"/>
      <c r="BF245" s="616"/>
      <c r="BG245" s="608"/>
      <c r="BH245" s="616"/>
      <c r="BI245" s="617"/>
      <c r="BJ245" s="620"/>
      <c r="BK245" s="618"/>
      <c r="BL245" s="619"/>
      <c r="BM245" s="598"/>
      <c r="BN245" s="621"/>
      <c r="BO245" s="602"/>
      <c r="BP245" s="598"/>
      <c r="BQ245" s="621"/>
      <c r="BR245" s="602"/>
      <c r="BS245" s="598"/>
      <c r="BT245" s="621"/>
      <c r="BU245" s="602"/>
      <c r="BV245" s="598"/>
      <c r="BW245" s="621"/>
      <c r="BX245" s="602"/>
      <c r="BY245" s="598"/>
      <c r="BZ245" s="621"/>
      <c r="CA245" s="602"/>
      <c r="CB245" s="622"/>
      <c r="CC245" s="601"/>
      <c r="CD245" s="623"/>
      <c r="CE245" s="624"/>
      <c r="CF245" s="625"/>
      <c r="CG245" s="626"/>
      <c r="CH245" s="626"/>
      <c r="CI245" s="626"/>
      <c r="CJ245" s="626"/>
      <c r="CK245" s="627"/>
      <c r="CL245" s="624"/>
      <c r="CM245" s="602"/>
      <c r="CN245" s="610"/>
      <c r="CO245" s="628"/>
      <c r="CP245" s="629"/>
      <c r="CQ245" s="630"/>
      <c r="CR245" s="629"/>
      <c r="CS245" s="630"/>
      <c r="CT245" s="629"/>
      <c r="CU245" s="630"/>
      <c r="CV245" s="629"/>
      <c r="CW245" s="337"/>
      <c r="CX245" s="338"/>
      <c r="CY245" s="299"/>
      <c r="CZ245" s="296"/>
      <c r="DA245" s="297"/>
      <c r="DB245" s="299"/>
      <c r="DC245" s="296"/>
      <c r="DD245" s="297"/>
      <c r="DE245" s="299"/>
      <c r="DF245" s="296"/>
      <c r="DG245" s="297"/>
      <c r="DH245" s="299"/>
      <c r="DI245" s="296"/>
      <c r="DJ245" s="297"/>
      <c r="DK245" s="299"/>
      <c r="DL245" s="296"/>
      <c r="DM245" s="297"/>
      <c r="DN245" s="299"/>
      <c r="DO245" s="296"/>
      <c r="DP245" s="297"/>
      <c r="DQ245" s="299"/>
      <c r="DR245" s="296"/>
      <c r="DS245" s="297"/>
      <c r="DT245" s="299"/>
      <c r="DU245" s="296"/>
      <c r="DV245" s="297"/>
      <c r="DW245" s="299"/>
      <c r="DX245" s="296"/>
      <c r="DY245" s="297"/>
      <c r="DZ245" s="299"/>
      <c r="EA245" s="296"/>
      <c r="EB245" s="297"/>
      <c r="EC245" s="299"/>
      <c r="ED245" s="296"/>
      <c r="EE245" s="297"/>
      <c r="EF245" s="299"/>
      <c r="EG245" s="296"/>
      <c r="EH245" s="297"/>
      <c r="EI245" s="299"/>
      <c r="EJ245" s="337"/>
      <c r="EK245" s="338"/>
      <c r="EL245" s="299"/>
      <c r="EM245" s="296"/>
      <c r="EN245" s="297"/>
      <c r="EO245" s="299"/>
      <c r="EP245" s="296"/>
      <c r="EQ245" s="297"/>
      <c r="ER245" s="299"/>
      <c r="ES245" s="296"/>
      <c r="ET245" s="297"/>
      <c r="EU245" s="299"/>
      <c r="EV245" s="296"/>
      <c r="EW245" s="297"/>
      <c r="EX245" s="339"/>
      <c r="EZ245" s="631"/>
      <c r="FA245" s="602"/>
      <c r="FB245" s="228"/>
      <c r="FC245" s="229"/>
      <c r="FD245" s="632"/>
      <c r="FE245" s="231"/>
      <c r="FF245" s="289"/>
      <c r="FG245" s="233"/>
      <c r="FH245" s="289"/>
      <c r="FI245" s="290"/>
      <c r="FJ245" s="291"/>
      <c r="FK245" s="633"/>
      <c r="FL245" s="634"/>
      <c r="FM245" s="635"/>
      <c r="FN245" s="636"/>
      <c r="FO245" s="231"/>
      <c r="FP245" s="289"/>
      <c r="FQ245" s="233"/>
      <c r="FR245" s="289"/>
      <c r="FS245" s="290"/>
      <c r="FT245" s="291"/>
      <c r="FU245" s="633"/>
      <c r="FV245" s="634"/>
      <c r="FW245" s="635"/>
      <c r="FX245" s="636"/>
      <c r="FZ245" s="239"/>
      <c r="GA245" s="240"/>
      <c r="GD245" s="192"/>
      <c r="GE245" s="192"/>
    </row>
    <row r="246" spans="2:187" ht="18.75" customHeight="1" x14ac:dyDescent="0.15">
      <c r="B246" s="595"/>
      <c r="C246" s="194"/>
      <c r="D246" s="195"/>
      <c r="E246" s="196"/>
      <c r="F246" s="596"/>
      <c r="G246" s="597"/>
      <c r="H246" s="302"/>
      <c r="I246" s="598"/>
      <c r="J246" s="599"/>
      <c r="K246" s="600"/>
      <c r="L246" s="601"/>
      <c r="M246" s="600"/>
      <c r="N246" s="602"/>
      <c r="O246" s="598"/>
      <c r="P246" s="602"/>
      <c r="Q246" s="603"/>
      <c r="R246" s="604"/>
      <c r="S246" s="604"/>
      <c r="T246" s="605"/>
      <c r="U246" s="701"/>
      <c r="V246" s="606"/>
      <c r="W246" s="607"/>
      <c r="X246" s="607"/>
      <c r="Y246" s="608"/>
      <c r="Z246" s="315"/>
      <c r="AA246" s="228"/>
      <c r="AB246" s="609"/>
      <c r="AC246" s="610"/>
      <c r="AD246" s="602"/>
      <c r="AE246" s="611"/>
      <c r="AF246" s="599"/>
      <c r="AG246" s="599"/>
      <c r="AH246" s="602"/>
      <c r="AI246" s="611"/>
      <c r="AJ246" s="602"/>
      <c r="AK246" s="612"/>
      <c r="AL246" s="607"/>
      <c r="AM246" s="607"/>
      <c r="AN246" s="613"/>
      <c r="AO246" s="614"/>
      <c r="AP246" s="615"/>
      <c r="AQ246" s="608"/>
      <c r="AR246" s="616"/>
      <c r="AS246" s="608"/>
      <c r="AT246" s="616"/>
      <c r="AU246" s="617"/>
      <c r="AV246" s="614"/>
      <c r="AW246" s="618"/>
      <c r="AX246" s="619"/>
      <c r="AY246" s="612"/>
      <c r="AZ246" s="607"/>
      <c r="BA246" s="607"/>
      <c r="BB246" s="613"/>
      <c r="BC246" s="620"/>
      <c r="BD246" s="615"/>
      <c r="BE246" s="608"/>
      <c r="BF246" s="616"/>
      <c r="BG246" s="608"/>
      <c r="BH246" s="616"/>
      <c r="BI246" s="617"/>
      <c r="BJ246" s="620"/>
      <c r="BK246" s="618"/>
      <c r="BL246" s="619"/>
      <c r="BM246" s="598"/>
      <c r="BN246" s="621"/>
      <c r="BO246" s="602"/>
      <c r="BP246" s="598"/>
      <c r="BQ246" s="621"/>
      <c r="BR246" s="602"/>
      <c r="BS246" s="598"/>
      <c r="BT246" s="621"/>
      <c r="BU246" s="602"/>
      <c r="BV246" s="598"/>
      <c r="BW246" s="621"/>
      <c r="BX246" s="602"/>
      <c r="BY246" s="598"/>
      <c r="BZ246" s="621"/>
      <c r="CA246" s="602"/>
      <c r="CB246" s="622"/>
      <c r="CC246" s="601"/>
      <c r="CD246" s="623"/>
      <c r="CE246" s="624"/>
      <c r="CF246" s="625"/>
      <c r="CG246" s="626"/>
      <c r="CH246" s="626"/>
      <c r="CI246" s="626"/>
      <c r="CJ246" s="626"/>
      <c r="CK246" s="627"/>
      <c r="CL246" s="624"/>
      <c r="CM246" s="602"/>
      <c r="CN246" s="610"/>
      <c r="CO246" s="628"/>
      <c r="CP246" s="629"/>
      <c r="CQ246" s="630"/>
      <c r="CR246" s="629"/>
      <c r="CS246" s="630"/>
      <c r="CT246" s="629"/>
      <c r="CU246" s="630"/>
      <c r="CV246" s="629"/>
      <c r="CW246" s="337"/>
      <c r="CX246" s="338"/>
      <c r="CY246" s="299"/>
      <c r="CZ246" s="296"/>
      <c r="DA246" s="297"/>
      <c r="DB246" s="299"/>
      <c r="DC246" s="296"/>
      <c r="DD246" s="297"/>
      <c r="DE246" s="299"/>
      <c r="DF246" s="296"/>
      <c r="DG246" s="297"/>
      <c r="DH246" s="299"/>
      <c r="DI246" s="296"/>
      <c r="DJ246" s="297"/>
      <c r="DK246" s="299"/>
      <c r="DL246" s="296"/>
      <c r="DM246" s="297"/>
      <c r="DN246" s="299"/>
      <c r="DO246" s="296"/>
      <c r="DP246" s="297"/>
      <c r="DQ246" s="299"/>
      <c r="DR246" s="296"/>
      <c r="DS246" s="297"/>
      <c r="DT246" s="299"/>
      <c r="DU246" s="296"/>
      <c r="DV246" s="297"/>
      <c r="DW246" s="299"/>
      <c r="DX246" s="296"/>
      <c r="DY246" s="297"/>
      <c r="DZ246" s="299"/>
      <c r="EA246" s="296"/>
      <c r="EB246" s="297"/>
      <c r="EC246" s="299"/>
      <c r="ED246" s="296"/>
      <c r="EE246" s="297"/>
      <c r="EF246" s="299"/>
      <c r="EG246" s="296"/>
      <c r="EH246" s="297"/>
      <c r="EI246" s="299"/>
      <c r="EJ246" s="337"/>
      <c r="EK246" s="338"/>
      <c r="EL246" s="299"/>
      <c r="EM246" s="296"/>
      <c r="EN246" s="297"/>
      <c r="EO246" s="299"/>
      <c r="EP246" s="296"/>
      <c r="EQ246" s="297"/>
      <c r="ER246" s="299"/>
      <c r="ES246" s="296"/>
      <c r="ET246" s="297"/>
      <c r="EU246" s="299"/>
      <c r="EV246" s="296"/>
      <c r="EW246" s="297"/>
      <c r="EX246" s="339"/>
      <c r="EZ246" s="631"/>
      <c r="FA246" s="602"/>
      <c r="FB246" s="228"/>
      <c r="FC246" s="229"/>
      <c r="FD246" s="632"/>
      <c r="FE246" s="231"/>
      <c r="FF246" s="289"/>
      <c r="FG246" s="233"/>
      <c r="FH246" s="289"/>
      <c r="FI246" s="290"/>
      <c r="FJ246" s="291"/>
      <c r="FK246" s="633"/>
      <c r="FL246" s="634"/>
      <c r="FM246" s="635"/>
      <c r="FN246" s="636"/>
      <c r="FO246" s="231"/>
      <c r="FP246" s="289"/>
      <c r="FQ246" s="233"/>
      <c r="FR246" s="289"/>
      <c r="FS246" s="290"/>
      <c r="FT246" s="291"/>
      <c r="FU246" s="633"/>
      <c r="FV246" s="634"/>
      <c r="FW246" s="635"/>
      <c r="FX246" s="636"/>
      <c r="FZ246" s="239"/>
      <c r="GA246" s="240"/>
      <c r="GD246" s="192"/>
      <c r="GE246" s="192"/>
    </row>
    <row r="247" spans="2:187" ht="18.75" customHeight="1" x14ac:dyDescent="0.15">
      <c r="B247" s="595"/>
      <c r="C247" s="194"/>
      <c r="D247" s="195"/>
      <c r="E247" s="196"/>
      <c r="F247" s="596"/>
      <c r="G247" s="597"/>
      <c r="H247" s="302"/>
      <c r="I247" s="598"/>
      <c r="J247" s="599"/>
      <c r="K247" s="600"/>
      <c r="L247" s="601"/>
      <c r="M247" s="600"/>
      <c r="N247" s="602"/>
      <c r="O247" s="598"/>
      <c r="P247" s="602"/>
      <c r="Q247" s="603"/>
      <c r="R247" s="604"/>
      <c r="S247" s="604"/>
      <c r="T247" s="605"/>
      <c r="U247" s="701"/>
      <c r="V247" s="606"/>
      <c r="W247" s="607"/>
      <c r="X247" s="607"/>
      <c r="Y247" s="608"/>
      <c r="Z247" s="315"/>
      <c r="AA247" s="228"/>
      <c r="AB247" s="609"/>
      <c r="AC247" s="610"/>
      <c r="AD247" s="602"/>
      <c r="AE247" s="611"/>
      <c r="AF247" s="599"/>
      <c r="AG247" s="599"/>
      <c r="AH247" s="602"/>
      <c r="AI247" s="611"/>
      <c r="AJ247" s="602"/>
      <c r="AK247" s="612"/>
      <c r="AL247" s="607"/>
      <c r="AM247" s="607"/>
      <c r="AN247" s="613"/>
      <c r="AO247" s="614"/>
      <c r="AP247" s="615"/>
      <c r="AQ247" s="608"/>
      <c r="AR247" s="616"/>
      <c r="AS247" s="608"/>
      <c r="AT247" s="616"/>
      <c r="AU247" s="617"/>
      <c r="AV247" s="614"/>
      <c r="AW247" s="618"/>
      <c r="AX247" s="619"/>
      <c r="AY247" s="612"/>
      <c r="AZ247" s="607"/>
      <c r="BA247" s="607"/>
      <c r="BB247" s="613"/>
      <c r="BC247" s="620"/>
      <c r="BD247" s="615"/>
      <c r="BE247" s="608"/>
      <c r="BF247" s="616"/>
      <c r="BG247" s="608"/>
      <c r="BH247" s="616"/>
      <c r="BI247" s="617"/>
      <c r="BJ247" s="620"/>
      <c r="BK247" s="618"/>
      <c r="BL247" s="619"/>
      <c r="BM247" s="598"/>
      <c r="BN247" s="621"/>
      <c r="BO247" s="602"/>
      <c r="BP247" s="598"/>
      <c r="BQ247" s="621"/>
      <c r="BR247" s="602"/>
      <c r="BS247" s="598"/>
      <c r="BT247" s="621"/>
      <c r="BU247" s="602"/>
      <c r="BV247" s="598"/>
      <c r="BW247" s="621"/>
      <c r="BX247" s="602"/>
      <c r="BY247" s="598"/>
      <c r="BZ247" s="621"/>
      <c r="CA247" s="602"/>
      <c r="CB247" s="622"/>
      <c r="CC247" s="601"/>
      <c r="CD247" s="623"/>
      <c r="CE247" s="624"/>
      <c r="CF247" s="625"/>
      <c r="CG247" s="626"/>
      <c r="CH247" s="626"/>
      <c r="CI247" s="626"/>
      <c r="CJ247" s="626"/>
      <c r="CK247" s="627"/>
      <c r="CL247" s="624"/>
      <c r="CM247" s="602"/>
      <c r="CN247" s="610"/>
      <c r="CO247" s="628"/>
      <c r="CP247" s="629"/>
      <c r="CQ247" s="630"/>
      <c r="CR247" s="629"/>
      <c r="CS247" s="630"/>
      <c r="CT247" s="629"/>
      <c r="CU247" s="630"/>
      <c r="CV247" s="629"/>
      <c r="CW247" s="337"/>
      <c r="CX247" s="338"/>
      <c r="CY247" s="299"/>
      <c r="CZ247" s="296"/>
      <c r="DA247" s="297"/>
      <c r="DB247" s="299"/>
      <c r="DC247" s="296"/>
      <c r="DD247" s="297"/>
      <c r="DE247" s="299"/>
      <c r="DF247" s="296"/>
      <c r="DG247" s="297"/>
      <c r="DH247" s="299"/>
      <c r="DI247" s="296"/>
      <c r="DJ247" s="297"/>
      <c r="DK247" s="299"/>
      <c r="DL247" s="296"/>
      <c r="DM247" s="297"/>
      <c r="DN247" s="299"/>
      <c r="DO247" s="296"/>
      <c r="DP247" s="297"/>
      <c r="DQ247" s="299"/>
      <c r="DR247" s="296"/>
      <c r="DS247" s="297"/>
      <c r="DT247" s="299"/>
      <c r="DU247" s="296"/>
      <c r="DV247" s="297"/>
      <c r="DW247" s="299"/>
      <c r="DX247" s="296"/>
      <c r="DY247" s="297"/>
      <c r="DZ247" s="299"/>
      <c r="EA247" s="296"/>
      <c r="EB247" s="297"/>
      <c r="EC247" s="299"/>
      <c r="ED247" s="296"/>
      <c r="EE247" s="297"/>
      <c r="EF247" s="299"/>
      <c r="EG247" s="296"/>
      <c r="EH247" s="297"/>
      <c r="EI247" s="299"/>
      <c r="EJ247" s="337"/>
      <c r="EK247" s="338"/>
      <c r="EL247" s="299"/>
      <c r="EM247" s="296"/>
      <c r="EN247" s="297"/>
      <c r="EO247" s="299"/>
      <c r="EP247" s="296"/>
      <c r="EQ247" s="297"/>
      <c r="ER247" s="299"/>
      <c r="ES247" s="296"/>
      <c r="ET247" s="297"/>
      <c r="EU247" s="299"/>
      <c r="EV247" s="296"/>
      <c r="EW247" s="297"/>
      <c r="EX247" s="339"/>
      <c r="EZ247" s="631"/>
      <c r="FA247" s="602"/>
      <c r="FB247" s="228"/>
      <c r="FC247" s="229"/>
      <c r="FD247" s="632"/>
      <c r="FE247" s="231"/>
      <c r="FF247" s="289"/>
      <c r="FG247" s="233"/>
      <c r="FH247" s="289"/>
      <c r="FI247" s="290"/>
      <c r="FJ247" s="291"/>
      <c r="FK247" s="633"/>
      <c r="FL247" s="634"/>
      <c r="FM247" s="635"/>
      <c r="FN247" s="636"/>
      <c r="FO247" s="231"/>
      <c r="FP247" s="289"/>
      <c r="FQ247" s="233"/>
      <c r="FR247" s="289"/>
      <c r="FS247" s="290"/>
      <c r="FT247" s="291"/>
      <c r="FU247" s="633"/>
      <c r="FV247" s="634"/>
      <c r="FW247" s="635"/>
      <c r="FX247" s="636"/>
      <c r="FZ247" s="239"/>
      <c r="GA247" s="240"/>
      <c r="GD247" s="192"/>
      <c r="GE247" s="192"/>
    </row>
    <row r="248" spans="2:187" ht="18.75" customHeight="1" x14ac:dyDescent="0.15">
      <c r="B248" s="595"/>
      <c r="C248" s="194"/>
      <c r="D248" s="195"/>
      <c r="E248" s="196"/>
      <c r="F248" s="596"/>
      <c r="G248" s="597"/>
      <c r="H248" s="302"/>
      <c r="I248" s="598"/>
      <c r="J248" s="599"/>
      <c r="K248" s="600"/>
      <c r="L248" s="601"/>
      <c r="M248" s="600"/>
      <c r="N248" s="602"/>
      <c r="O248" s="598"/>
      <c r="P248" s="602"/>
      <c r="Q248" s="603"/>
      <c r="R248" s="604"/>
      <c r="S248" s="604"/>
      <c r="T248" s="605"/>
      <c r="U248" s="701"/>
      <c r="V248" s="606"/>
      <c r="W248" s="607"/>
      <c r="X248" s="607"/>
      <c r="Y248" s="608"/>
      <c r="Z248" s="315"/>
      <c r="AA248" s="228"/>
      <c r="AB248" s="609"/>
      <c r="AC248" s="610"/>
      <c r="AD248" s="602"/>
      <c r="AE248" s="611"/>
      <c r="AF248" s="599"/>
      <c r="AG248" s="599"/>
      <c r="AH248" s="602"/>
      <c r="AI248" s="611"/>
      <c r="AJ248" s="602"/>
      <c r="AK248" s="612"/>
      <c r="AL248" s="607"/>
      <c r="AM248" s="607"/>
      <c r="AN248" s="613"/>
      <c r="AO248" s="614"/>
      <c r="AP248" s="615"/>
      <c r="AQ248" s="608"/>
      <c r="AR248" s="616"/>
      <c r="AS248" s="608"/>
      <c r="AT248" s="616"/>
      <c r="AU248" s="617"/>
      <c r="AV248" s="614"/>
      <c r="AW248" s="618"/>
      <c r="AX248" s="619"/>
      <c r="AY248" s="612"/>
      <c r="AZ248" s="607"/>
      <c r="BA248" s="607"/>
      <c r="BB248" s="613"/>
      <c r="BC248" s="620"/>
      <c r="BD248" s="615"/>
      <c r="BE248" s="608"/>
      <c r="BF248" s="616"/>
      <c r="BG248" s="608"/>
      <c r="BH248" s="616"/>
      <c r="BI248" s="617"/>
      <c r="BJ248" s="620"/>
      <c r="BK248" s="618"/>
      <c r="BL248" s="619"/>
      <c r="BM248" s="598"/>
      <c r="BN248" s="621"/>
      <c r="BO248" s="602"/>
      <c r="BP248" s="598"/>
      <c r="BQ248" s="621"/>
      <c r="BR248" s="602"/>
      <c r="BS248" s="598"/>
      <c r="BT248" s="621"/>
      <c r="BU248" s="602"/>
      <c r="BV248" s="598"/>
      <c r="BW248" s="621"/>
      <c r="BX248" s="602"/>
      <c r="BY248" s="598"/>
      <c r="BZ248" s="621"/>
      <c r="CA248" s="602"/>
      <c r="CB248" s="622"/>
      <c r="CC248" s="601"/>
      <c r="CD248" s="623"/>
      <c r="CE248" s="624"/>
      <c r="CF248" s="625"/>
      <c r="CG248" s="626"/>
      <c r="CH248" s="626"/>
      <c r="CI248" s="626"/>
      <c r="CJ248" s="626"/>
      <c r="CK248" s="627"/>
      <c r="CL248" s="624"/>
      <c r="CM248" s="602"/>
      <c r="CN248" s="610"/>
      <c r="CO248" s="628"/>
      <c r="CP248" s="629"/>
      <c r="CQ248" s="630"/>
      <c r="CR248" s="629"/>
      <c r="CS248" s="630"/>
      <c r="CT248" s="629"/>
      <c r="CU248" s="630"/>
      <c r="CV248" s="629"/>
      <c r="CW248" s="337"/>
      <c r="CX248" s="338"/>
      <c r="CY248" s="299"/>
      <c r="CZ248" s="296"/>
      <c r="DA248" s="297"/>
      <c r="DB248" s="299"/>
      <c r="DC248" s="296"/>
      <c r="DD248" s="297"/>
      <c r="DE248" s="299"/>
      <c r="DF248" s="296"/>
      <c r="DG248" s="297"/>
      <c r="DH248" s="299"/>
      <c r="DI248" s="296"/>
      <c r="DJ248" s="297"/>
      <c r="DK248" s="299"/>
      <c r="DL248" s="296"/>
      <c r="DM248" s="297"/>
      <c r="DN248" s="299"/>
      <c r="DO248" s="296"/>
      <c r="DP248" s="297"/>
      <c r="DQ248" s="299"/>
      <c r="DR248" s="296"/>
      <c r="DS248" s="297"/>
      <c r="DT248" s="299"/>
      <c r="DU248" s="296"/>
      <c r="DV248" s="297"/>
      <c r="DW248" s="299"/>
      <c r="DX248" s="296"/>
      <c r="DY248" s="297"/>
      <c r="DZ248" s="299"/>
      <c r="EA248" s="296"/>
      <c r="EB248" s="297"/>
      <c r="EC248" s="299"/>
      <c r="ED248" s="296"/>
      <c r="EE248" s="297"/>
      <c r="EF248" s="299"/>
      <c r="EG248" s="296"/>
      <c r="EH248" s="297"/>
      <c r="EI248" s="299"/>
      <c r="EJ248" s="337"/>
      <c r="EK248" s="338"/>
      <c r="EL248" s="299"/>
      <c r="EM248" s="296"/>
      <c r="EN248" s="297"/>
      <c r="EO248" s="299"/>
      <c r="EP248" s="296"/>
      <c r="EQ248" s="297"/>
      <c r="ER248" s="299"/>
      <c r="ES248" s="296"/>
      <c r="ET248" s="297"/>
      <c r="EU248" s="299"/>
      <c r="EV248" s="296"/>
      <c r="EW248" s="297"/>
      <c r="EX248" s="339"/>
      <c r="EZ248" s="631"/>
      <c r="FA248" s="602"/>
      <c r="FB248" s="228"/>
      <c r="FC248" s="229"/>
      <c r="FD248" s="632"/>
      <c r="FE248" s="231"/>
      <c r="FF248" s="289"/>
      <c r="FG248" s="233"/>
      <c r="FH248" s="289"/>
      <c r="FI248" s="290"/>
      <c r="FJ248" s="291"/>
      <c r="FK248" s="633"/>
      <c r="FL248" s="634"/>
      <c r="FM248" s="635"/>
      <c r="FN248" s="636"/>
      <c r="FO248" s="231"/>
      <c r="FP248" s="289"/>
      <c r="FQ248" s="233"/>
      <c r="FR248" s="289"/>
      <c r="FS248" s="290"/>
      <c r="FT248" s="291"/>
      <c r="FU248" s="633"/>
      <c r="FV248" s="634"/>
      <c r="FW248" s="635"/>
      <c r="FX248" s="636"/>
      <c r="FZ248" s="239"/>
      <c r="GA248" s="240"/>
      <c r="GD248" s="192"/>
      <c r="GE248" s="192"/>
    </row>
    <row r="249" spans="2:187" ht="18.75" customHeight="1" x14ac:dyDescent="0.15">
      <c r="B249" s="595"/>
      <c r="C249" s="194"/>
      <c r="D249" s="195"/>
      <c r="E249" s="196"/>
      <c r="F249" s="596"/>
      <c r="G249" s="597"/>
      <c r="H249" s="302"/>
      <c r="I249" s="598"/>
      <c r="J249" s="599"/>
      <c r="K249" s="600"/>
      <c r="L249" s="601"/>
      <c r="M249" s="600"/>
      <c r="N249" s="602"/>
      <c r="O249" s="598"/>
      <c r="P249" s="602"/>
      <c r="Q249" s="603"/>
      <c r="R249" s="604"/>
      <c r="S249" s="604"/>
      <c r="T249" s="605"/>
      <c r="U249" s="701"/>
      <c r="V249" s="606"/>
      <c r="W249" s="607"/>
      <c r="X249" s="607"/>
      <c r="Y249" s="608"/>
      <c r="Z249" s="315"/>
      <c r="AA249" s="228"/>
      <c r="AB249" s="609"/>
      <c r="AC249" s="610"/>
      <c r="AD249" s="602"/>
      <c r="AE249" s="611"/>
      <c r="AF249" s="599"/>
      <c r="AG249" s="599"/>
      <c r="AH249" s="602"/>
      <c r="AI249" s="611"/>
      <c r="AJ249" s="602"/>
      <c r="AK249" s="612"/>
      <c r="AL249" s="607"/>
      <c r="AM249" s="607"/>
      <c r="AN249" s="613"/>
      <c r="AO249" s="614"/>
      <c r="AP249" s="615"/>
      <c r="AQ249" s="608"/>
      <c r="AR249" s="616"/>
      <c r="AS249" s="608"/>
      <c r="AT249" s="616"/>
      <c r="AU249" s="617"/>
      <c r="AV249" s="614"/>
      <c r="AW249" s="618"/>
      <c r="AX249" s="619"/>
      <c r="AY249" s="612"/>
      <c r="AZ249" s="607"/>
      <c r="BA249" s="607"/>
      <c r="BB249" s="613"/>
      <c r="BC249" s="620"/>
      <c r="BD249" s="615"/>
      <c r="BE249" s="608"/>
      <c r="BF249" s="616"/>
      <c r="BG249" s="608"/>
      <c r="BH249" s="616"/>
      <c r="BI249" s="617"/>
      <c r="BJ249" s="620"/>
      <c r="BK249" s="618"/>
      <c r="BL249" s="619"/>
      <c r="BM249" s="598"/>
      <c r="BN249" s="621"/>
      <c r="BO249" s="602"/>
      <c r="BP249" s="598"/>
      <c r="BQ249" s="621"/>
      <c r="BR249" s="602"/>
      <c r="BS249" s="598"/>
      <c r="BT249" s="621"/>
      <c r="BU249" s="602"/>
      <c r="BV249" s="598"/>
      <c r="BW249" s="621"/>
      <c r="BX249" s="602"/>
      <c r="BY249" s="598"/>
      <c r="BZ249" s="621"/>
      <c r="CA249" s="602"/>
      <c r="CB249" s="622"/>
      <c r="CC249" s="601"/>
      <c r="CD249" s="623"/>
      <c r="CE249" s="624"/>
      <c r="CF249" s="625"/>
      <c r="CG249" s="626"/>
      <c r="CH249" s="626"/>
      <c r="CI249" s="626"/>
      <c r="CJ249" s="626"/>
      <c r="CK249" s="627"/>
      <c r="CL249" s="624"/>
      <c r="CM249" s="602"/>
      <c r="CN249" s="610"/>
      <c r="CO249" s="628"/>
      <c r="CP249" s="629"/>
      <c r="CQ249" s="630"/>
      <c r="CR249" s="629"/>
      <c r="CS249" s="630"/>
      <c r="CT249" s="629"/>
      <c r="CU249" s="630"/>
      <c r="CV249" s="629"/>
      <c r="CW249" s="337"/>
      <c r="CX249" s="338"/>
      <c r="CY249" s="299"/>
      <c r="CZ249" s="296"/>
      <c r="DA249" s="297"/>
      <c r="DB249" s="299"/>
      <c r="DC249" s="296"/>
      <c r="DD249" s="297"/>
      <c r="DE249" s="299"/>
      <c r="DF249" s="296"/>
      <c r="DG249" s="297"/>
      <c r="DH249" s="299"/>
      <c r="DI249" s="296"/>
      <c r="DJ249" s="297"/>
      <c r="DK249" s="299"/>
      <c r="DL249" s="296"/>
      <c r="DM249" s="297"/>
      <c r="DN249" s="299"/>
      <c r="DO249" s="296"/>
      <c r="DP249" s="297"/>
      <c r="DQ249" s="299"/>
      <c r="DR249" s="296"/>
      <c r="DS249" s="297"/>
      <c r="DT249" s="299"/>
      <c r="DU249" s="296"/>
      <c r="DV249" s="297"/>
      <c r="DW249" s="299"/>
      <c r="DX249" s="296"/>
      <c r="DY249" s="297"/>
      <c r="DZ249" s="299"/>
      <c r="EA249" s="296"/>
      <c r="EB249" s="297"/>
      <c r="EC249" s="299"/>
      <c r="ED249" s="296"/>
      <c r="EE249" s="297"/>
      <c r="EF249" s="299"/>
      <c r="EG249" s="296"/>
      <c r="EH249" s="297"/>
      <c r="EI249" s="299"/>
      <c r="EJ249" s="337"/>
      <c r="EK249" s="338"/>
      <c r="EL249" s="299"/>
      <c r="EM249" s="296"/>
      <c r="EN249" s="297"/>
      <c r="EO249" s="299"/>
      <c r="EP249" s="296"/>
      <c r="EQ249" s="297"/>
      <c r="ER249" s="299"/>
      <c r="ES249" s="296"/>
      <c r="ET249" s="297"/>
      <c r="EU249" s="299"/>
      <c r="EV249" s="296"/>
      <c r="EW249" s="297"/>
      <c r="EX249" s="339"/>
      <c r="EZ249" s="631"/>
      <c r="FA249" s="602"/>
      <c r="FB249" s="228"/>
      <c r="FC249" s="229"/>
      <c r="FD249" s="632"/>
      <c r="FE249" s="231"/>
      <c r="FF249" s="289"/>
      <c r="FG249" s="233"/>
      <c r="FH249" s="289"/>
      <c r="FI249" s="290"/>
      <c r="FJ249" s="291"/>
      <c r="FK249" s="633"/>
      <c r="FL249" s="634"/>
      <c r="FM249" s="635"/>
      <c r="FN249" s="636"/>
      <c r="FO249" s="231"/>
      <c r="FP249" s="289"/>
      <c r="FQ249" s="233"/>
      <c r="FR249" s="289"/>
      <c r="FS249" s="290"/>
      <c r="FT249" s="291"/>
      <c r="FU249" s="633"/>
      <c r="FV249" s="634"/>
      <c r="FW249" s="635"/>
      <c r="FX249" s="636"/>
      <c r="FZ249" s="239"/>
      <c r="GA249" s="240"/>
      <c r="GD249" s="192"/>
      <c r="GE249" s="192"/>
    </row>
    <row r="250" spans="2:187" ht="18.75" customHeight="1" x14ac:dyDescent="0.15">
      <c r="B250" s="595"/>
      <c r="C250" s="194"/>
      <c r="D250" s="195"/>
      <c r="E250" s="196"/>
      <c r="F250" s="596"/>
      <c r="G250" s="597"/>
      <c r="H250" s="302"/>
      <c r="I250" s="598"/>
      <c r="J250" s="599"/>
      <c r="K250" s="600"/>
      <c r="L250" s="601"/>
      <c r="M250" s="600"/>
      <c r="N250" s="602"/>
      <c r="O250" s="598"/>
      <c r="P250" s="602"/>
      <c r="Q250" s="603"/>
      <c r="R250" s="604"/>
      <c r="S250" s="604"/>
      <c r="T250" s="605"/>
      <c r="U250" s="701"/>
      <c r="V250" s="606"/>
      <c r="W250" s="607"/>
      <c r="X250" s="607"/>
      <c r="Y250" s="608"/>
      <c r="Z250" s="315"/>
      <c r="AA250" s="228"/>
      <c r="AB250" s="609"/>
      <c r="AC250" s="610"/>
      <c r="AD250" s="602"/>
      <c r="AE250" s="611"/>
      <c r="AF250" s="599"/>
      <c r="AG250" s="599"/>
      <c r="AH250" s="602"/>
      <c r="AI250" s="611"/>
      <c r="AJ250" s="602"/>
      <c r="AK250" s="612"/>
      <c r="AL250" s="607"/>
      <c r="AM250" s="607"/>
      <c r="AN250" s="613"/>
      <c r="AO250" s="614"/>
      <c r="AP250" s="615"/>
      <c r="AQ250" s="608"/>
      <c r="AR250" s="616"/>
      <c r="AS250" s="608"/>
      <c r="AT250" s="616"/>
      <c r="AU250" s="617"/>
      <c r="AV250" s="614"/>
      <c r="AW250" s="618"/>
      <c r="AX250" s="619"/>
      <c r="AY250" s="612"/>
      <c r="AZ250" s="607"/>
      <c r="BA250" s="607"/>
      <c r="BB250" s="613"/>
      <c r="BC250" s="620"/>
      <c r="BD250" s="615"/>
      <c r="BE250" s="608"/>
      <c r="BF250" s="616"/>
      <c r="BG250" s="608"/>
      <c r="BH250" s="616"/>
      <c r="BI250" s="617"/>
      <c r="BJ250" s="620"/>
      <c r="BK250" s="618"/>
      <c r="BL250" s="619"/>
      <c r="BM250" s="598"/>
      <c r="BN250" s="621"/>
      <c r="BO250" s="602"/>
      <c r="BP250" s="598"/>
      <c r="BQ250" s="621"/>
      <c r="BR250" s="602"/>
      <c r="BS250" s="598"/>
      <c r="BT250" s="621"/>
      <c r="BU250" s="602"/>
      <c r="BV250" s="598"/>
      <c r="BW250" s="621"/>
      <c r="BX250" s="602"/>
      <c r="BY250" s="598"/>
      <c r="BZ250" s="621"/>
      <c r="CA250" s="602"/>
      <c r="CB250" s="622"/>
      <c r="CC250" s="601"/>
      <c r="CD250" s="623"/>
      <c r="CE250" s="624"/>
      <c r="CF250" s="625"/>
      <c r="CG250" s="626"/>
      <c r="CH250" s="626"/>
      <c r="CI250" s="626"/>
      <c r="CJ250" s="626"/>
      <c r="CK250" s="627"/>
      <c r="CL250" s="624"/>
      <c r="CM250" s="602"/>
      <c r="CN250" s="610"/>
      <c r="CO250" s="628"/>
      <c r="CP250" s="629"/>
      <c r="CQ250" s="630"/>
      <c r="CR250" s="629"/>
      <c r="CS250" s="630"/>
      <c r="CT250" s="629"/>
      <c r="CU250" s="630"/>
      <c r="CV250" s="629"/>
      <c r="CW250" s="337"/>
      <c r="CX250" s="338"/>
      <c r="CY250" s="299"/>
      <c r="CZ250" s="296"/>
      <c r="DA250" s="297"/>
      <c r="DB250" s="299"/>
      <c r="DC250" s="296"/>
      <c r="DD250" s="297"/>
      <c r="DE250" s="299"/>
      <c r="DF250" s="296"/>
      <c r="DG250" s="297"/>
      <c r="DH250" s="299"/>
      <c r="DI250" s="296"/>
      <c r="DJ250" s="297"/>
      <c r="DK250" s="299"/>
      <c r="DL250" s="296"/>
      <c r="DM250" s="297"/>
      <c r="DN250" s="299"/>
      <c r="DO250" s="296"/>
      <c r="DP250" s="297"/>
      <c r="DQ250" s="299"/>
      <c r="DR250" s="296"/>
      <c r="DS250" s="297"/>
      <c r="DT250" s="299"/>
      <c r="DU250" s="296"/>
      <c r="DV250" s="297"/>
      <c r="DW250" s="299"/>
      <c r="DX250" s="296"/>
      <c r="DY250" s="297"/>
      <c r="DZ250" s="299"/>
      <c r="EA250" s="296"/>
      <c r="EB250" s="297"/>
      <c r="EC250" s="299"/>
      <c r="ED250" s="296"/>
      <c r="EE250" s="297"/>
      <c r="EF250" s="299"/>
      <c r="EG250" s="296"/>
      <c r="EH250" s="297"/>
      <c r="EI250" s="299"/>
      <c r="EJ250" s="337"/>
      <c r="EK250" s="338"/>
      <c r="EL250" s="299"/>
      <c r="EM250" s="296"/>
      <c r="EN250" s="297"/>
      <c r="EO250" s="299"/>
      <c r="EP250" s="296"/>
      <c r="EQ250" s="297"/>
      <c r="ER250" s="299"/>
      <c r="ES250" s="296"/>
      <c r="ET250" s="297"/>
      <c r="EU250" s="299"/>
      <c r="EV250" s="296"/>
      <c r="EW250" s="297"/>
      <c r="EX250" s="339"/>
      <c r="EZ250" s="631"/>
      <c r="FA250" s="602"/>
      <c r="FB250" s="228"/>
      <c r="FC250" s="229"/>
      <c r="FD250" s="632"/>
      <c r="FE250" s="231"/>
      <c r="FF250" s="289"/>
      <c r="FG250" s="233"/>
      <c r="FH250" s="289"/>
      <c r="FI250" s="290"/>
      <c r="FJ250" s="291"/>
      <c r="FK250" s="633"/>
      <c r="FL250" s="634"/>
      <c r="FM250" s="635"/>
      <c r="FN250" s="636"/>
      <c r="FO250" s="231"/>
      <c r="FP250" s="289"/>
      <c r="FQ250" s="233"/>
      <c r="FR250" s="289"/>
      <c r="FS250" s="290"/>
      <c r="FT250" s="291"/>
      <c r="FU250" s="633"/>
      <c r="FV250" s="634"/>
      <c r="FW250" s="635"/>
      <c r="FX250" s="636"/>
      <c r="FZ250" s="239"/>
      <c r="GA250" s="240"/>
      <c r="GD250" s="192"/>
      <c r="GE250" s="192"/>
    </row>
    <row r="251" spans="2:187" ht="18.75" customHeight="1" x14ac:dyDescent="0.15">
      <c r="B251" s="595"/>
      <c r="C251" s="194"/>
      <c r="D251" s="195"/>
      <c r="E251" s="196"/>
      <c r="F251" s="596"/>
      <c r="G251" s="597"/>
      <c r="H251" s="302"/>
      <c r="I251" s="598"/>
      <c r="J251" s="599"/>
      <c r="K251" s="600"/>
      <c r="L251" s="601"/>
      <c r="M251" s="600"/>
      <c r="N251" s="602"/>
      <c r="O251" s="598"/>
      <c r="P251" s="602"/>
      <c r="Q251" s="603"/>
      <c r="R251" s="604"/>
      <c r="S251" s="604"/>
      <c r="T251" s="605"/>
      <c r="U251" s="701"/>
      <c r="V251" s="606"/>
      <c r="W251" s="607"/>
      <c r="X251" s="607"/>
      <c r="Y251" s="608"/>
      <c r="Z251" s="315"/>
      <c r="AA251" s="228"/>
      <c r="AB251" s="609"/>
      <c r="AC251" s="610"/>
      <c r="AD251" s="602"/>
      <c r="AE251" s="611"/>
      <c r="AF251" s="599"/>
      <c r="AG251" s="599"/>
      <c r="AH251" s="602"/>
      <c r="AI251" s="611"/>
      <c r="AJ251" s="602"/>
      <c r="AK251" s="612"/>
      <c r="AL251" s="607"/>
      <c r="AM251" s="607"/>
      <c r="AN251" s="613"/>
      <c r="AO251" s="614"/>
      <c r="AP251" s="615"/>
      <c r="AQ251" s="608"/>
      <c r="AR251" s="616"/>
      <c r="AS251" s="608"/>
      <c r="AT251" s="616"/>
      <c r="AU251" s="617"/>
      <c r="AV251" s="614"/>
      <c r="AW251" s="618"/>
      <c r="AX251" s="619"/>
      <c r="AY251" s="612"/>
      <c r="AZ251" s="607"/>
      <c r="BA251" s="607"/>
      <c r="BB251" s="613"/>
      <c r="BC251" s="620"/>
      <c r="BD251" s="615"/>
      <c r="BE251" s="608"/>
      <c r="BF251" s="616"/>
      <c r="BG251" s="608"/>
      <c r="BH251" s="616"/>
      <c r="BI251" s="617"/>
      <c r="BJ251" s="620"/>
      <c r="BK251" s="618"/>
      <c r="BL251" s="619"/>
      <c r="BM251" s="598"/>
      <c r="BN251" s="621"/>
      <c r="BO251" s="602"/>
      <c r="BP251" s="598"/>
      <c r="BQ251" s="621"/>
      <c r="BR251" s="602"/>
      <c r="BS251" s="598"/>
      <c r="BT251" s="621"/>
      <c r="BU251" s="602"/>
      <c r="BV251" s="598"/>
      <c r="BW251" s="621"/>
      <c r="BX251" s="602"/>
      <c r="BY251" s="598"/>
      <c r="BZ251" s="621"/>
      <c r="CA251" s="602"/>
      <c r="CB251" s="622"/>
      <c r="CC251" s="601"/>
      <c r="CD251" s="623"/>
      <c r="CE251" s="624"/>
      <c r="CF251" s="625"/>
      <c r="CG251" s="626"/>
      <c r="CH251" s="626"/>
      <c r="CI251" s="626"/>
      <c r="CJ251" s="626"/>
      <c r="CK251" s="627"/>
      <c r="CL251" s="624"/>
      <c r="CM251" s="602"/>
      <c r="CN251" s="610"/>
      <c r="CO251" s="628"/>
      <c r="CP251" s="629"/>
      <c r="CQ251" s="630"/>
      <c r="CR251" s="629"/>
      <c r="CS251" s="630"/>
      <c r="CT251" s="629"/>
      <c r="CU251" s="630"/>
      <c r="CV251" s="629"/>
      <c r="CW251" s="337"/>
      <c r="CX251" s="338"/>
      <c r="CY251" s="299"/>
      <c r="CZ251" s="296"/>
      <c r="DA251" s="297"/>
      <c r="DB251" s="299"/>
      <c r="DC251" s="296"/>
      <c r="DD251" s="297"/>
      <c r="DE251" s="299"/>
      <c r="DF251" s="296"/>
      <c r="DG251" s="297"/>
      <c r="DH251" s="299"/>
      <c r="DI251" s="296"/>
      <c r="DJ251" s="297"/>
      <c r="DK251" s="299"/>
      <c r="DL251" s="296"/>
      <c r="DM251" s="297"/>
      <c r="DN251" s="299"/>
      <c r="DO251" s="296"/>
      <c r="DP251" s="297"/>
      <c r="DQ251" s="299"/>
      <c r="DR251" s="296"/>
      <c r="DS251" s="297"/>
      <c r="DT251" s="299"/>
      <c r="DU251" s="296"/>
      <c r="DV251" s="297"/>
      <c r="DW251" s="299"/>
      <c r="DX251" s="296"/>
      <c r="DY251" s="297"/>
      <c r="DZ251" s="299"/>
      <c r="EA251" s="296"/>
      <c r="EB251" s="297"/>
      <c r="EC251" s="299"/>
      <c r="ED251" s="296"/>
      <c r="EE251" s="297"/>
      <c r="EF251" s="299"/>
      <c r="EG251" s="296"/>
      <c r="EH251" s="297"/>
      <c r="EI251" s="299"/>
      <c r="EJ251" s="337"/>
      <c r="EK251" s="338"/>
      <c r="EL251" s="299"/>
      <c r="EM251" s="296"/>
      <c r="EN251" s="297"/>
      <c r="EO251" s="299"/>
      <c r="EP251" s="296"/>
      <c r="EQ251" s="297"/>
      <c r="ER251" s="299"/>
      <c r="ES251" s="296"/>
      <c r="ET251" s="297"/>
      <c r="EU251" s="299"/>
      <c r="EV251" s="296"/>
      <c r="EW251" s="297"/>
      <c r="EX251" s="339"/>
      <c r="EZ251" s="631"/>
      <c r="FA251" s="602"/>
      <c r="FB251" s="228"/>
      <c r="FC251" s="229"/>
      <c r="FD251" s="632"/>
      <c r="FE251" s="231"/>
      <c r="FF251" s="289"/>
      <c r="FG251" s="233"/>
      <c r="FH251" s="289"/>
      <c r="FI251" s="290"/>
      <c r="FJ251" s="291"/>
      <c r="FK251" s="633"/>
      <c r="FL251" s="634"/>
      <c r="FM251" s="635"/>
      <c r="FN251" s="636"/>
      <c r="FO251" s="231"/>
      <c r="FP251" s="289"/>
      <c r="FQ251" s="233"/>
      <c r="FR251" s="289"/>
      <c r="FS251" s="290"/>
      <c r="FT251" s="291"/>
      <c r="FU251" s="633"/>
      <c r="FV251" s="634"/>
      <c r="FW251" s="635"/>
      <c r="FX251" s="636"/>
      <c r="FZ251" s="239"/>
      <c r="GA251" s="240"/>
      <c r="GD251" s="192"/>
      <c r="GE251" s="192"/>
    </row>
    <row r="252" spans="2:187" ht="18.75" customHeight="1" x14ac:dyDescent="0.15">
      <c r="B252" s="595"/>
      <c r="C252" s="194"/>
      <c r="D252" s="195"/>
      <c r="E252" s="196"/>
      <c r="F252" s="596"/>
      <c r="G252" s="597"/>
      <c r="H252" s="302"/>
      <c r="I252" s="598"/>
      <c r="J252" s="599"/>
      <c r="K252" s="600"/>
      <c r="L252" s="601"/>
      <c r="M252" s="600"/>
      <c r="N252" s="602"/>
      <c r="O252" s="598"/>
      <c r="P252" s="602"/>
      <c r="Q252" s="603"/>
      <c r="R252" s="604"/>
      <c r="S252" s="604"/>
      <c r="T252" s="605"/>
      <c r="U252" s="701"/>
      <c r="V252" s="606"/>
      <c r="W252" s="607"/>
      <c r="X252" s="607"/>
      <c r="Y252" s="608"/>
      <c r="Z252" s="315"/>
      <c r="AA252" s="228"/>
      <c r="AB252" s="609"/>
      <c r="AC252" s="610"/>
      <c r="AD252" s="602"/>
      <c r="AE252" s="611"/>
      <c r="AF252" s="599"/>
      <c r="AG252" s="599"/>
      <c r="AH252" s="602"/>
      <c r="AI252" s="611"/>
      <c r="AJ252" s="602"/>
      <c r="AK252" s="612"/>
      <c r="AL252" s="607"/>
      <c r="AM252" s="607"/>
      <c r="AN252" s="613"/>
      <c r="AO252" s="614"/>
      <c r="AP252" s="615"/>
      <c r="AQ252" s="608"/>
      <c r="AR252" s="616"/>
      <c r="AS252" s="608"/>
      <c r="AT252" s="616"/>
      <c r="AU252" s="617"/>
      <c r="AV252" s="614"/>
      <c r="AW252" s="618"/>
      <c r="AX252" s="619"/>
      <c r="AY252" s="612"/>
      <c r="AZ252" s="607"/>
      <c r="BA252" s="607"/>
      <c r="BB252" s="613"/>
      <c r="BC252" s="620"/>
      <c r="BD252" s="615"/>
      <c r="BE252" s="608"/>
      <c r="BF252" s="616"/>
      <c r="BG252" s="608"/>
      <c r="BH252" s="616"/>
      <c r="BI252" s="617"/>
      <c r="BJ252" s="620"/>
      <c r="BK252" s="618"/>
      <c r="BL252" s="619"/>
      <c r="BM252" s="598"/>
      <c r="BN252" s="621"/>
      <c r="BO252" s="602"/>
      <c r="BP252" s="598"/>
      <c r="BQ252" s="621"/>
      <c r="BR252" s="602"/>
      <c r="BS252" s="598"/>
      <c r="BT252" s="621"/>
      <c r="BU252" s="602"/>
      <c r="BV252" s="598"/>
      <c r="BW252" s="621"/>
      <c r="BX252" s="602"/>
      <c r="BY252" s="598"/>
      <c r="BZ252" s="621"/>
      <c r="CA252" s="602"/>
      <c r="CB252" s="622"/>
      <c r="CC252" s="601"/>
      <c r="CD252" s="623"/>
      <c r="CE252" s="624"/>
      <c r="CF252" s="625"/>
      <c r="CG252" s="626"/>
      <c r="CH252" s="626"/>
      <c r="CI252" s="626"/>
      <c r="CJ252" s="626"/>
      <c r="CK252" s="627"/>
      <c r="CL252" s="624"/>
      <c r="CM252" s="602"/>
      <c r="CN252" s="610"/>
      <c r="CO252" s="628"/>
      <c r="CP252" s="629"/>
      <c r="CQ252" s="630"/>
      <c r="CR252" s="629"/>
      <c r="CS252" s="630"/>
      <c r="CT252" s="629"/>
      <c r="CU252" s="630"/>
      <c r="CV252" s="629"/>
      <c r="CW252" s="337"/>
      <c r="CX252" s="338"/>
      <c r="CY252" s="299"/>
      <c r="CZ252" s="296"/>
      <c r="DA252" s="297"/>
      <c r="DB252" s="299"/>
      <c r="DC252" s="296"/>
      <c r="DD252" s="297"/>
      <c r="DE252" s="299"/>
      <c r="DF252" s="296"/>
      <c r="DG252" s="297"/>
      <c r="DH252" s="299"/>
      <c r="DI252" s="296"/>
      <c r="DJ252" s="297"/>
      <c r="DK252" s="299"/>
      <c r="DL252" s="296"/>
      <c r="DM252" s="297"/>
      <c r="DN252" s="299"/>
      <c r="DO252" s="296"/>
      <c r="DP252" s="297"/>
      <c r="DQ252" s="299"/>
      <c r="DR252" s="296"/>
      <c r="DS252" s="297"/>
      <c r="DT252" s="299"/>
      <c r="DU252" s="296"/>
      <c r="DV252" s="297"/>
      <c r="DW252" s="299"/>
      <c r="DX252" s="296"/>
      <c r="DY252" s="297"/>
      <c r="DZ252" s="299"/>
      <c r="EA252" s="296"/>
      <c r="EB252" s="297"/>
      <c r="EC252" s="299"/>
      <c r="ED252" s="296"/>
      <c r="EE252" s="297"/>
      <c r="EF252" s="299"/>
      <c r="EG252" s="296"/>
      <c r="EH252" s="297"/>
      <c r="EI252" s="299"/>
      <c r="EJ252" s="337"/>
      <c r="EK252" s="338"/>
      <c r="EL252" s="299"/>
      <c r="EM252" s="296"/>
      <c r="EN252" s="297"/>
      <c r="EO252" s="299"/>
      <c r="EP252" s="296"/>
      <c r="EQ252" s="297"/>
      <c r="ER252" s="299"/>
      <c r="ES252" s="296"/>
      <c r="ET252" s="297"/>
      <c r="EU252" s="299"/>
      <c r="EV252" s="296"/>
      <c r="EW252" s="297"/>
      <c r="EX252" s="339"/>
      <c r="EZ252" s="631"/>
      <c r="FA252" s="602"/>
      <c r="FB252" s="228"/>
      <c r="FC252" s="229"/>
      <c r="FD252" s="632"/>
      <c r="FE252" s="231"/>
      <c r="FF252" s="289"/>
      <c r="FG252" s="233"/>
      <c r="FH252" s="289"/>
      <c r="FI252" s="290"/>
      <c r="FJ252" s="291"/>
      <c r="FK252" s="633"/>
      <c r="FL252" s="634"/>
      <c r="FM252" s="635"/>
      <c r="FN252" s="636"/>
      <c r="FO252" s="231"/>
      <c r="FP252" s="289"/>
      <c r="FQ252" s="233"/>
      <c r="FR252" s="289"/>
      <c r="FS252" s="290"/>
      <c r="FT252" s="291"/>
      <c r="FU252" s="633"/>
      <c r="FV252" s="634"/>
      <c r="FW252" s="635"/>
      <c r="FX252" s="636"/>
      <c r="FZ252" s="239"/>
      <c r="GA252" s="240"/>
      <c r="GD252" s="192"/>
      <c r="GE252" s="192"/>
    </row>
    <row r="253" spans="2:187" ht="18.75" customHeight="1" x14ac:dyDescent="0.15">
      <c r="B253" s="595"/>
      <c r="C253" s="194"/>
      <c r="D253" s="195"/>
      <c r="E253" s="196"/>
      <c r="F253" s="596"/>
      <c r="G253" s="597"/>
      <c r="H253" s="302"/>
      <c r="I253" s="598"/>
      <c r="J253" s="599"/>
      <c r="K253" s="600"/>
      <c r="L253" s="601"/>
      <c r="M253" s="600"/>
      <c r="N253" s="602"/>
      <c r="O253" s="598"/>
      <c r="P253" s="602"/>
      <c r="Q253" s="603"/>
      <c r="R253" s="604"/>
      <c r="S253" s="604"/>
      <c r="T253" s="605"/>
      <c r="U253" s="701"/>
      <c r="V253" s="606"/>
      <c r="W253" s="607"/>
      <c r="X253" s="607"/>
      <c r="Y253" s="608"/>
      <c r="Z253" s="315"/>
      <c r="AA253" s="228"/>
      <c r="AB253" s="609"/>
      <c r="AC253" s="610"/>
      <c r="AD253" s="602"/>
      <c r="AE253" s="611"/>
      <c r="AF253" s="599"/>
      <c r="AG253" s="599"/>
      <c r="AH253" s="602"/>
      <c r="AI253" s="611"/>
      <c r="AJ253" s="602"/>
      <c r="AK253" s="612"/>
      <c r="AL253" s="607"/>
      <c r="AM253" s="607"/>
      <c r="AN253" s="613"/>
      <c r="AO253" s="614"/>
      <c r="AP253" s="615"/>
      <c r="AQ253" s="608"/>
      <c r="AR253" s="616"/>
      <c r="AS253" s="608"/>
      <c r="AT253" s="616"/>
      <c r="AU253" s="617"/>
      <c r="AV253" s="614"/>
      <c r="AW253" s="618"/>
      <c r="AX253" s="619"/>
      <c r="AY253" s="612"/>
      <c r="AZ253" s="607"/>
      <c r="BA253" s="607"/>
      <c r="BB253" s="613"/>
      <c r="BC253" s="620"/>
      <c r="BD253" s="615"/>
      <c r="BE253" s="608"/>
      <c r="BF253" s="616"/>
      <c r="BG253" s="608"/>
      <c r="BH253" s="616"/>
      <c r="BI253" s="617"/>
      <c r="BJ253" s="620"/>
      <c r="BK253" s="618"/>
      <c r="BL253" s="619"/>
      <c r="BM253" s="598"/>
      <c r="BN253" s="621"/>
      <c r="BO253" s="602"/>
      <c r="BP253" s="598"/>
      <c r="BQ253" s="621"/>
      <c r="BR253" s="602"/>
      <c r="BS253" s="598"/>
      <c r="BT253" s="621"/>
      <c r="BU253" s="602"/>
      <c r="BV253" s="598"/>
      <c r="BW253" s="621"/>
      <c r="BX253" s="602"/>
      <c r="BY253" s="598"/>
      <c r="BZ253" s="621"/>
      <c r="CA253" s="602"/>
      <c r="CB253" s="622"/>
      <c r="CC253" s="601"/>
      <c r="CD253" s="623"/>
      <c r="CE253" s="624"/>
      <c r="CF253" s="625"/>
      <c r="CG253" s="626"/>
      <c r="CH253" s="626"/>
      <c r="CI253" s="626"/>
      <c r="CJ253" s="626"/>
      <c r="CK253" s="627"/>
      <c r="CL253" s="624"/>
      <c r="CM253" s="602"/>
      <c r="CN253" s="610"/>
      <c r="CO253" s="628"/>
      <c r="CP253" s="629"/>
      <c r="CQ253" s="630"/>
      <c r="CR253" s="629"/>
      <c r="CS253" s="630"/>
      <c r="CT253" s="629"/>
      <c r="CU253" s="630"/>
      <c r="CV253" s="629"/>
      <c r="CW253" s="337"/>
      <c r="CX253" s="338"/>
      <c r="CY253" s="299"/>
      <c r="CZ253" s="296"/>
      <c r="DA253" s="297"/>
      <c r="DB253" s="299"/>
      <c r="DC253" s="296"/>
      <c r="DD253" s="297"/>
      <c r="DE253" s="299"/>
      <c r="DF253" s="296"/>
      <c r="DG253" s="297"/>
      <c r="DH253" s="299"/>
      <c r="DI253" s="296"/>
      <c r="DJ253" s="297"/>
      <c r="DK253" s="299"/>
      <c r="DL253" s="296"/>
      <c r="DM253" s="297"/>
      <c r="DN253" s="299"/>
      <c r="DO253" s="296"/>
      <c r="DP253" s="297"/>
      <c r="DQ253" s="299"/>
      <c r="DR253" s="296"/>
      <c r="DS253" s="297"/>
      <c r="DT253" s="299"/>
      <c r="DU253" s="296"/>
      <c r="DV253" s="297"/>
      <c r="DW253" s="299"/>
      <c r="DX253" s="296"/>
      <c r="DY253" s="297"/>
      <c r="DZ253" s="299"/>
      <c r="EA253" s="296"/>
      <c r="EB253" s="297"/>
      <c r="EC253" s="299"/>
      <c r="ED253" s="296"/>
      <c r="EE253" s="297"/>
      <c r="EF253" s="299"/>
      <c r="EG253" s="296"/>
      <c r="EH253" s="297"/>
      <c r="EI253" s="299"/>
      <c r="EJ253" s="337"/>
      <c r="EK253" s="338"/>
      <c r="EL253" s="299"/>
      <c r="EM253" s="296"/>
      <c r="EN253" s="297"/>
      <c r="EO253" s="299"/>
      <c r="EP253" s="296"/>
      <c r="EQ253" s="297"/>
      <c r="ER253" s="299"/>
      <c r="ES253" s="296"/>
      <c r="ET253" s="297"/>
      <c r="EU253" s="299"/>
      <c r="EV253" s="296"/>
      <c r="EW253" s="297"/>
      <c r="EX253" s="339"/>
      <c r="EZ253" s="631"/>
      <c r="FA253" s="602"/>
      <c r="FB253" s="228"/>
      <c r="FC253" s="229"/>
      <c r="FD253" s="632"/>
      <c r="FE253" s="231"/>
      <c r="FF253" s="289"/>
      <c r="FG253" s="233"/>
      <c r="FH253" s="289"/>
      <c r="FI253" s="290"/>
      <c r="FJ253" s="291"/>
      <c r="FK253" s="633"/>
      <c r="FL253" s="634"/>
      <c r="FM253" s="635"/>
      <c r="FN253" s="636"/>
      <c r="FO253" s="231"/>
      <c r="FP253" s="289"/>
      <c r="FQ253" s="233"/>
      <c r="FR253" s="289"/>
      <c r="FS253" s="290"/>
      <c r="FT253" s="291"/>
      <c r="FU253" s="633"/>
      <c r="FV253" s="634"/>
      <c r="FW253" s="635"/>
      <c r="FX253" s="636"/>
      <c r="FZ253" s="239"/>
      <c r="GA253" s="240"/>
      <c r="GD253" s="192"/>
      <c r="GE253" s="192"/>
    </row>
    <row r="254" spans="2:187" ht="18.75" customHeight="1" x14ac:dyDescent="0.15">
      <c r="B254" s="595"/>
      <c r="C254" s="194"/>
      <c r="D254" s="195"/>
      <c r="E254" s="196"/>
      <c r="F254" s="596"/>
      <c r="G254" s="597"/>
      <c r="H254" s="302"/>
      <c r="I254" s="598"/>
      <c r="J254" s="599"/>
      <c r="K254" s="600"/>
      <c r="L254" s="601"/>
      <c r="M254" s="600"/>
      <c r="N254" s="602"/>
      <c r="O254" s="598"/>
      <c r="P254" s="602"/>
      <c r="Q254" s="603"/>
      <c r="R254" s="604"/>
      <c r="S254" s="604"/>
      <c r="T254" s="605"/>
      <c r="U254" s="701"/>
      <c r="V254" s="606"/>
      <c r="W254" s="607"/>
      <c r="X254" s="607"/>
      <c r="Y254" s="608"/>
      <c r="Z254" s="315"/>
      <c r="AA254" s="228"/>
      <c r="AB254" s="609"/>
      <c r="AC254" s="610"/>
      <c r="AD254" s="602"/>
      <c r="AE254" s="611"/>
      <c r="AF254" s="599"/>
      <c r="AG254" s="599"/>
      <c r="AH254" s="602"/>
      <c r="AI254" s="611"/>
      <c r="AJ254" s="602"/>
      <c r="AK254" s="612"/>
      <c r="AL254" s="607"/>
      <c r="AM254" s="607"/>
      <c r="AN254" s="613"/>
      <c r="AO254" s="614"/>
      <c r="AP254" s="615"/>
      <c r="AQ254" s="608"/>
      <c r="AR254" s="616"/>
      <c r="AS254" s="608"/>
      <c r="AT254" s="616"/>
      <c r="AU254" s="617"/>
      <c r="AV254" s="614"/>
      <c r="AW254" s="618"/>
      <c r="AX254" s="619"/>
      <c r="AY254" s="612"/>
      <c r="AZ254" s="607"/>
      <c r="BA254" s="607"/>
      <c r="BB254" s="613"/>
      <c r="BC254" s="620"/>
      <c r="BD254" s="615"/>
      <c r="BE254" s="608"/>
      <c r="BF254" s="616"/>
      <c r="BG254" s="608"/>
      <c r="BH254" s="616"/>
      <c r="BI254" s="617"/>
      <c r="BJ254" s="620"/>
      <c r="BK254" s="618"/>
      <c r="BL254" s="619"/>
      <c r="BM254" s="598"/>
      <c r="BN254" s="621"/>
      <c r="BO254" s="602"/>
      <c r="BP254" s="598"/>
      <c r="BQ254" s="621"/>
      <c r="BR254" s="602"/>
      <c r="BS254" s="598"/>
      <c r="BT254" s="621"/>
      <c r="BU254" s="602"/>
      <c r="BV254" s="598"/>
      <c r="BW254" s="621"/>
      <c r="BX254" s="602"/>
      <c r="BY254" s="598"/>
      <c r="BZ254" s="621"/>
      <c r="CA254" s="602"/>
      <c r="CB254" s="622"/>
      <c r="CC254" s="601"/>
      <c r="CD254" s="623"/>
      <c r="CE254" s="624"/>
      <c r="CF254" s="625"/>
      <c r="CG254" s="626"/>
      <c r="CH254" s="626"/>
      <c r="CI254" s="626"/>
      <c r="CJ254" s="626"/>
      <c r="CK254" s="627"/>
      <c r="CL254" s="624"/>
      <c r="CM254" s="602"/>
      <c r="CN254" s="610"/>
      <c r="CO254" s="628"/>
      <c r="CP254" s="629"/>
      <c r="CQ254" s="630"/>
      <c r="CR254" s="629"/>
      <c r="CS254" s="630"/>
      <c r="CT254" s="629"/>
      <c r="CU254" s="630"/>
      <c r="CV254" s="629"/>
      <c r="CW254" s="337"/>
      <c r="CX254" s="338"/>
      <c r="CY254" s="299"/>
      <c r="CZ254" s="296"/>
      <c r="DA254" s="297"/>
      <c r="DB254" s="299"/>
      <c r="DC254" s="296"/>
      <c r="DD254" s="297"/>
      <c r="DE254" s="299"/>
      <c r="DF254" s="296"/>
      <c r="DG254" s="297"/>
      <c r="DH254" s="299"/>
      <c r="DI254" s="296"/>
      <c r="DJ254" s="297"/>
      <c r="DK254" s="299"/>
      <c r="DL254" s="296"/>
      <c r="DM254" s="297"/>
      <c r="DN254" s="299"/>
      <c r="DO254" s="296"/>
      <c r="DP254" s="297"/>
      <c r="DQ254" s="299"/>
      <c r="DR254" s="296"/>
      <c r="DS254" s="297"/>
      <c r="DT254" s="299"/>
      <c r="DU254" s="296"/>
      <c r="DV254" s="297"/>
      <c r="DW254" s="299"/>
      <c r="DX254" s="296"/>
      <c r="DY254" s="297"/>
      <c r="DZ254" s="299"/>
      <c r="EA254" s="296"/>
      <c r="EB254" s="297"/>
      <c r="EC254" s="299"/>
      <c r="ED254" s="296"/>
      <c r="EE254" s="297"/>
      <c r="EF254" s="299"/>
      <c r="EG254" s="296"/>
      <c r="EH254" s="297"/>
      <c r="EI254" s="299"/>
      <c r="EJ254" s="337"/>
      <c r="EK254" s="338"/>
      <c r="EL254" s="299"/>
      <c r="EM254" s="296"/>
      <c r="EN254" s="297"/>
      <c r="EO254" s="299"/>
      <c r="EP254" s="296"/>
      <c r="EQ254" s="297"/>
      <c r="ER254" s="299"/>
      <c r="ES254" s="296"/>
      <c r="ET254" s="297"/>
      <c r="EU254" s="299"/>
      <c r="EV254" s="296"/>
      <c r="EW254" s="297"/>
      <c r="EX254" s="339"/>
      <c r="EZ254" s="631"/>
      <c r="FA254" s="602"/>
      <c r="FB254" s="228"/>
      <c r="FC254" s="229"/>
      <c r="FD254" s="632"/>
      <c r="FE254" s="231"/>
      <c r="FF254" s="289"/>
      <c r="FG254" s="233"/>
      <c r="FH254" s="289"/>
      <c r="FI254" s="290"/>
      <c r="FJ254" s="291"/>
      <c r="FK254" s="633"/>
      <c r="FL254" s="634"/>
      <c r="FM254" s="635"/>
      <c r="FN254" s="636"/>
      <c r="FO254" s="231"/>
      <c r="FP254" s="289"/>
      <c r="FQ254" s="233"/>
      <c r="FR254" s="289"/>
      <c r="FS254" s="290"/>
      <c r="FT254" s="291"/>
      <c r="FU254" s="633"/>
      <c r="FV254" s="634"/>
      <c r="FW254" s="635"/>
      <c r="FX254" s="636"/>
      <c r="FZ254" s="239"/>
      <c r="GA254" s="240"/>
      <c r="GD254" s="192"/>
      <c r="GE254" s="192"/>
    </row>
    <row r="255" spans="2:187" ht="18.75" customHeight="1" x14ac:dyDescent="0.15">
      <c r="B255" s="595"/>
      <c r="C255" s="194"/>
      <c r="D255" s="195"/>
      <c r="E255" s="196"/>
      <c r="F255" s="596"/>
      <c r="G255" s="597"/>
      <c r="H255" s="302"/>
      <c r="I255" s="598"/>
      <c r="J255" s="599"/>
      <c r="K255" s="600"/>
      <c r="L255" s="601"/>
      <c r="M255" s="600"/>
      <c r="N255" s="602"/>
      <c r="O255" s="598"/>
      <c r="P255" s="602"/>
      <c r="Q255" s="603"/>
      <c r="R255" s="604"/>
      <c r="S255" s="604"/>
      <c r="T255" s="605"/>
      <c r="U255" s="701"/>
      <c r="V255" s="606"/>
      <c r="W255" s="607"/>
      <c r="X255" s="607"/>
      <c r="Y255" s="608"/>
      <c r="Z255" s="315"/>
      <c r="AA255" s="228"/>
      <c r="AB255" s="609"/>
      <c r="AC255" s="610"/>
      <c r="AD255" s="602"/>
      <c r="AE255" s="611"/>
      <c r="AF255" s="599"/>
      <c r="AG255" s="599"/>
      <c r="AH255" s="602"/>
      <c r="AI255" s="611"/>
      <c r="AJ255" s="602"/>
      <c r="AK255" s="612"/>
      <c r="AL255" s="607"/>
      <c r="AM255" s="607"/>
      <c r="AN255" s="613"/>
      <c r="AO255" s="614"/>
      <c r="AP255" s="615"/>
      <c r="AQ255" s="608"/>
      <c r="AR255" s="616"/>
      <c r="AS255" s="608"/>
      <c r="AT255" s="616"/>
      <c r="AU255" s="617"/>
      <c r="AV255" s="614"/>
      <c r="AW255" s="618"/>
      <c r="AX255" s="619"/>
      <c r="AY255" s="612"/>
      <c r="AZ255" s="607"/>
      <c r="BA255" s="607"/>
      <c r="BB255" s="613"/>
      <c r="BC255" s="620"/>
      <c r="BD255" s="615"/>
      <c r="BE255" s="608"/>
      <c r="BF255" s="616"/>
      <c r="BG255" s="608"/>
      <c r="BH255" s="616"/>
      <c r="BI255" s="617"/>
      <c r="BJ255" s="620"/>
      <c r="BK255" s="618"/>
      <c r="BL255" s="619"/>
      <c r="BM255" s="598"/>
      <c r="BN255" s="621"/>
      <c r="BO255" s="602"/>
      <c r="BP255" s="598"/>
      <c r="BQ255" s="621"/>
      <c r="BR255" s="602"/>
      <c r="BS255" s="598"/>
      <c r="BT255" s="621"/>
      <c r="BU255" s="602"/>
      <c r="BV255" s="598"/>
      <c r="BW255" s="621"/>
      <c r="BX255" s="602"/>
      <c r="BY255" s="598"/>
      <c r="BZ255" s="621"/>
      <c r="CA255" s="602"/>
      <c r="CB255" s="622"/>
      <c r="CC255" s="601"/>
      <c r="CD255" s="623"/>
      <c r="CE255" s="624"/>
      <c r="CF255" s="625"/>
      <c r="CG255" s="626"/>
      <c r="CH255" s="626"/>
      <c r="CI255" s="626"/>
      <c r="CJ255" s="626"/>
      <c r="CK255" s="627"/>
      <c r="CL255" s="624"/>
      <c r="CM255" s="602"/>
      <c r="CN255" s="610"/>
      <c r="CO255" s="628"/>
      <c r="CP255" s="629"/>
      <c r="CQ255" s="630"/>
      <c r="CR255" s="629"/>
      <c r="CS255" s="630"/>
      <c r="CT255" s="629"/>
      <c r="CU255" s="630"/>
      <c r="CV255" s="629"/>
      <c r="CW255" s="337"/>
      <c r="CX255" s="338"/>
      <c r="CY255" s="299"/>
      <c r="CZ255" s="296"/>
      <c r="DA255" s="297"/>
      <c r="DB255" s="299"/>
      <c r="DC255" s="296"/>
      <c r="DD255" s="297"/>
      <c r="DE255" s="299"/>
      <c r="DF255" s="296"/>
      <c r="DG255" s="297"/>
      <c r="DH255" s="299"/>
      <c r="DI255" s="296"/>
      <c r="DJ255" s="297"/>
      <c r="DK255" s="299"/>
      <c r="DL255" s="296"/>
      <c r="DM255" s="297"/>
      <c r="DN255" s="299"/>
      <c r="DO255" s="296"/>
      <c r="DP255" s="297"/>
      <c r="DQ255" s="299"/>
      <c r="DR255" s="296"/>
      <c r="DS255" s="297"/>
      <c r="DT255" s="299"/>
      <c r="DU255" s="296"/>
      <c r="DV255" s="297"/>
      <c r="DW255" s="299"/>
      <c r="DX255" s="296"/>
      <c r="DY255" s="297"/>
      <c r="DZ255" s="299"/>
      <c r="EA255" s="296"/>
      <c r="EB255" s="297"/>
      <c r="EC255" s="299"/>
      <c r="ED255" s="296"/>
      <c r="EE255" s="297"/>
      <c r="EF255" s="299"/>
      <c r="EG255" s="296"/>
      <c r="EH255" s="297"/>
      <c r="EI255" s="299"/>
      <c r="EJ255" s="337"/>
      <c r="EK255" s="338"/>
      <c r="EL255" s="299"/>
      <c r="EM255" s="296"/>
      <c r="EN255" s="297"/>
      <c r="EO255" s="299"/>
      <c r="EP255" s="296"/>
      <c r="EQ255" s="297"/>
      <c r="ER255" s="299"/>
      <c r="ES255" s="296"/>
      <c r="ET255" s="297"/>
      <c r="EU255" s="299"/>
      <c r="EV255" s="296"/>
      <c r="EW255" s="297"/>
      <c r="EX255" s="339"/>
      <c r="EZ255" s="631"/>
      <c r="FA255" s="602"/>
      <c r="FB255" s="228"/>
      <c r="FC255" s="229"/>
      <c r="FD255" s="632"/>
      <c r="FE255" s="231"/>
      <c r="FF255" s="289"/>
      <c r="FG255" s="233"/>
      <c r="FH255" s="289"/>
      <c r="FI255" s="290"/>
      <c r="FJ255" s="291"/>
      <c r="FK255" s="633"/>
      <c r="FL255" s="634"/>
      <c r="FM255" s="635"/>
      <c r="FN255" s="636"/>
      <c r="FO255" s="231"/>
      <c r="FP255" s="289"/>
      <c r="FQ255" s="233"/>
      <c r="FR255" s="289"/>
      <c r="FS255" s="290"/>
      <c r="FT255" s="291"/>
      <c r="FU255" s="633"/>
      <c r="FV255" s="634"/>
      <c r="FW255" s="635"/>
      <c r="FX255" s="636"/>
      <c r="FZ255" s="239"/>
      <c r="GA255" s="240"/>
      <c r="GD255" s="192"/>
      <c r="GE255" s="192"/>
    </row>
    <row r="256" spans="2:187" ht="18.75" customHeight="1" x14ac:dyDescent="0.15">
      <c r="B256" s="595"/>
      <c r="C256" s="194"/>
      <c r="D256" s="195"/>
      <c r="E256" s="196"/>
      <c r="F256" s="596"/>
      <c r="G256" s="597"/>
      <c r="H256" s="302"/>
      <c r="I256" s="598"/>
      <c r="J256" s="599"/>
      <c r="K256" s="600"/>
      <c r="L256" s="601"/>
      <c r="M256" s="600"/>
      <c r="N256" s="602"/>
      <c r="O256" s="598"/>
      <c r="P256" s="602"/>
      <c r="Q256" s="603"/>
      <c r="R256" s="604"/>
      <c r="S256" s="604"/>
      <c r="T256" s="605"/>
      <c r="U256" s="701"/>
      <c r="V256" s="606"/>
      <c r="W256" s="607"/>
      <c r="X256" s="607"/>
      <c r="Y256" s="608"/>
      <c r="Z256" s="315"/>
      <c r="AA256" s="228"/>
      <c r="AB256" s="609"/>
      <c r="AC256" s="610"/>
      <c r="AD256" s="602"/>
      <c r="AE256" s="611"/>
      <c r="AF256" s="599"/>
      <c r="AG256" s="599"/>
      <c r="AH256" s="602"/>
      <c r="AI256" s="611"/>
      <c r="AJ256" s="602"/>
      <c r="AK256" s="612"/>
      <c r="AL256" s="607"/>
      <c r="AM256" s="607"/>
      <c r="AN256" s="613"/>
      <c r="AO256" s="614"/>
      <c r="AP256" s="615"/>
      <c r="AQ256" s="608"/>
      <c r="AR256" s="616"/>
      <c r="AS256" s="608"/>
      <c r="AT256" s="616"/>
      <c r="AU256" s="617"/>
      <c r="AV256" s="614"/>
      <c r="AW256" s="618"/>
      <c r="AX256" s="619"/>
      <c r="AY256" s="612"/>
      <c r="AZ256" s="607"/>
      <c r="BA256" s="607"/>
      <c r="BB256" s="613"/>
      <c r="BC256" s="620"/>
      <c r="BD256" s="615"/>
      <c r="BE256" s="608"/>
      <c r="BF256" s="616"/>
      <c r="BG256" s="608"/>
      <c r="BH256" s="616"/>
      <c r="BI256" s="617"/>
      <c r="BJ256" s="620"/>
      <c r="BK256" s="618"/>
      <c r="BL256" s="619"/>
      <c r="BM256" s="598"/>
      <c r="BN256" s="621"/>
      <c r="BO256" s="602"/>
      <c r="BP256" s="598"/>
      <c r="BQ256" s="621"/>
      <c r="BR256" s="602"/>
      <c r="BS256" s="598"/>
      <c r="BT256" s="621"/>
      <c r="BU256" s="602"/>
      <c r="BV256" s="598"/>
      <c r="BW256" s="621"/>
      <c r="BX256" s="602"/>
      <c r="BY256" s="598"/>
      <c r="BZ256" s="621"/>
      <c r="CA256" s="602"/>
      <c r="CB256" s="622"/>
      <c r="CC256" s="601"/>
      <c r="CD256" s="623"/>
      <c r="CE256" s="624"/>
      <c r="CF256" s="625"/>
      <c r="CG256" s="626"/>
      <c r="CH256" s="626"/>
      <c r="CI256" s="626"/>
      <c r="CJ256" s="626"/>
      <c r="CK256" s="627"/>
      <c r="CL256" s="624"/>
      <c r="CM256" s="602"/>
      <c r="CN256" s="610"/>
      <c r="CO256" s="628"/>
      <c r="CP256" s="629"/>
      <c r="CQ256" s="630"/>
      <c r="CR256" s="629"/>
      <c r="CS256" s="630"/>
      <c r="CT256" s="629"/>
      <c r="CU256" s="630"/>
      <c r="CV256" s="629"/>
      <c r="CW256" s="337"/>
      <c r="CX256" s="338"/>
      <c r="CY256" s="299"/>
      <c r="CZ256" s="296"/>
      <c r="DA256" s="297"/>
      <c r="DB256" s="299"/>
      <c r="DC256" s="296"/>
      <c r="DD256" s="297"/>
      <c r="DE256" s="299"/>
      <c r="DF256" s="296"/>
      <c r="DG256" s="297"/>
      <c r="DH256" s="299"/>
      <c r="DI256" s="296"/>
      <c r="DJ256" s="297"/>
      <c r="DK256" s="299"/>
      <c r="DL256" s="296"/>
      <c r="DM256" s="297"/>
      <c r="DN256" s="299"/>
      <c r="DO256" s="296"/>
      <c r="DP256" s="297"/>
      <c r="DQ256" s="299"/>
      <c r="DR256" s="296"/>
      <c r="DS256" s="297"/>
      <c r="DT256" s="299"/>
      <c r="DU256" s="296"/>
      <c r="DV256" s="297"/>
      <c r="DW256" s="299"/>
      <c r="DX256" s="296"/>
      <c r="DY256" s="297"/>
      <c r="DZ256" s="299"/>
      <c r="EA256" s="296"/>
      <c r="EB256" s="297"/>
      <c r="EC256" s="299"/>
      <c r="ED256" s="296"/>
      <c r="EE256" s="297"/>
      <c r="EF256" s="299"/>
      <c r="EG256" s="296"/>
      <c r="EH256" s="297"/>
      <c r="EI256" s="299"/>
      <c r="EJ256" s="337"/>
      <c r="EK256" s="338"/>
      <c r="EL256" s="299"/>
      <c r="EM256" s="296"/>
      <c r="EN256" s="297"/>
      <c r="EO256" s="299"/>
      <c r="EP256" s="296"/>
      <c r="EQ256" s="297"/>
      <c r="ER256" s="299"/>
      <c r="ES256" s="296"/>
      <c r="ET256" s="297"/>
      <c r="EU256" s="299"/>
      <c r="EV256" s="296"/>
      <c r="EW256" s="297"/>
      <c r="EX256" s="339"/>
      <c r="EZ256" s="631"/>
      <c r="FA256" s="602"/>
      <c r="FB256" s="228"/>
      <c r="FC256" s="229"/>
      <c r="FD256" s="632"/>
      <c r="FE256" s="231"/>
      <c r="FF256" s="289"/>
      <c r="FG256" s="233"/>
      <c r="FH256" s="289"/>
      <c r="FI256" s="290"/>
      <c r="FJ256" s="291"/>
      <c r="FK256" s="633"/>
      <c r="FL256" s="634"/>
      <c r="FM256" s="635"/>
      <c r="FN256" s="636"/>
      <c r="FO256" s="231"/>
      <c r="FP256" s="289"/>
      <c r="FQ256" s="233"/>
      <c r="FR256" s="289"/>
      <c r="FS256" s="290"/>
      <c r="FT256" s="291"/>
      <c r="FU256" s="633"/>
      <c r="FV256" s="634"/>
      <c r="FW256" s="635"/>
      <c r="FX256" s="636"/>
      <c r="FZ256" s="239"/>
      <c r="GA256" s="240"/>
      <c r="GD256" s="192"/>
      <c r="GE256" s="192"/>
    </row>
    <row r="257" spans="2:187" ht="18.75" customHeight="1" x14ac:dyDescent="0.15">
      <c r="B257" s="595"/>
      <c r="C257" s="194"/>
      <c r="D257" s="195"/>
      <c r="E257" s="196"/>
      <c r="F257" s="596"/>
      <c r="G257" s="597"/>
      <c r="H257" s="302"/>
      <c r="I257" s="598"/>
      <c r="J257" s="599"/>
      <c r="K257" s="600"/>
      <c r="L257" s="601"/>
      <c r="M257" s="600"/>
      <c r="N257" s="602"/>
      <c r="O257" s="598"/>
      <c r="P257" s="602"/>
      <c r="Q257" s="603"/>
      <c r="R257" s="604"/>
      <c r="S257" s="604"/>
      <c r="T257" s="605"/>
      <c r="U257" s="701"/>
      <c r="V257" s="606"/>
      <c r="W257" s="607"/>
      <c r="X257" s="607"/>
      <c r="Y257" s="608"/>
      <c r="Z257" s="315"/>
      <c r="AA257" s="228"/>
      <c r="AB257" s="609"/>
      <c r="AC257" s="610"/>
      <c r="AD257" s="602"/>
      <c r="AE257" s="611"/>
      <c r="AF257" s="599"/>
      <c r="AG257" s="599"/>
      <c r="AH257" s="602"/>
      <c r="AI257" s="611"/>
      <c r="AJ257" s="602"/>
      <c r="AK257" s="612"/>
      <c r="AL257" s="607"/>
      <c r="AM257" s="607"/>
      <c r="AN257" s="613"/>
      <c r="AO257" s="614"/>
      <c r="AP257" s="615"/>
      <c r="AQ257" s="608"/>
      <c r="AR257" s="616"/>
      <c r="AS257" s="608"/>
      <c r="AT257" s="616"/>
      <c r="AU257" s="617"/>
      <c r="AV257" s="614"/>
      <c r="AW257" s="618"/>
      <c r="AX257" s="619"/>
      <c r="AY257" s="612"/>
      <c r="AZ257" s="607"/>
      <c r="BA257" s="607"/>
      <c r="BB257" s="613"/>
      <c r="BC257" s="620"/>
      <c r="BD257" s="615"/>
      <c r="BE257" s="608"/>
      <c r="BF257" s="616"/>
      <c r="BG257" s="608"/>
      <c r="BH257" s="616"/>
      <c r="BI257" s="617"/>
      <c r="BJ257" s="620"/>
      <c r="BK257" s="618"/>
      <c r="BL257" s="619"/>
      <c r="BM257" s="598"/>
      <c r="BN257" s="621"/>
      <c r="BO257" s="602"/>
      <c r="BP257" s="598"/>
      <c r="BQ257" s="621"/>
      <c r="BR257" s="602"/>
      <c r="BS257" s="598"/>
      <c r="BT257" s="621"/>
      <c r="BU257" s="602"/>
      <c r="BV257" s="598"/>
      <c r="BW257" s="621"/>
      <c r="BX257" s="602"/>
      <c r="BY257" s="598"/>
      <c r="BZ257" s="621"/>
      <c r="CA257" s="602"/>
      <c r="CB257" s="622"/>
      <c r="CC257" s="601"/>
      <c r="CD257" s="623"/>
      <c r="CE257" s="624"/>
      <c r="CF257" s="625"/>
      <c r="CG257" s="626"/>
      <c r="CH257" s="626"/>
      <c r="CI257" s="626"/>
      <c r="CJ257" s="626"/>
      <c r="CK257" s="627"/>
      <c r="CL257" s="624"/>
      <c r="CM257" s="602"/>
      <c r="CN257" s="610"/>
      <c r="CO257" s="628"/>
      <c r="CP257" s="629"/>
      <c r="CQ257" s="630"/>
      <c r="CR257" s="629"/>
      <c r="CS257" s="630"/>
      <c r="CT257" s="629"/>
      <c r="CU257" s="630"/>
      <c r="CV257" s="629"/>
      <c r="CW257" s="337"/>
      <c r="CX257" s="338"/>
      <c r="CY257" s="299"/>
      <c r="CZ257" s="296"/>
      <c r="DA257" s="297"/>
      <c r="DB257" s="299"/>
      <c r="DC257" s="296"/>
      <c r="DD257" s="297"/>
      <c r="DE257" s="299"/>
      <c r="DF257" s="296"/>
      <c r="DG257" s="297"/>
      <c r="DH257" s="299"/>
      <c r="DI257" s="296"/>
      <c r="DJ257" s="297"/>
      <c r="DK257" s="299"/>
      <c r="DL257" s="296"/>
      <c r="DM257" s="297"/>
      <c r="DN257" s="299"/>
      <c r="DO257" s="296"/>
      <c r="DP257" s="297"/>
      <c r="DQ257" s="299"/>
      <c r="DR257" s="296"/>
      <c r="DS257" s="297"/>
      <c r="DT257" s="299"/>
      <c r="DU257" s="296"/>
      <c r="DV257" s="297"/>
      <c r="DW257" s="299"/>
      <c r="DX257" s="296"/>
      <c r="DY257" s="297"/>
      <c r="DZ257" s="299"/>
      <c r="EA257" s="296"/>
      <c r="EB257" s="297"/>
      <c r="EC257" s="299"/>
      <c r="ED257" s="296"/>
      <c r="EE257" s="297"/>
      <c r="EF257" s="299"/>
      <c r="EG257" s="296"/>
      <c r="EH257" s="297"/>
      <c r="EI257" s="299"/>
      <c r="EJ257" s="337"/>
      <c r="EK257" s="338"/>
      <c r="EL257" s="299"/>
      <c r="EM257" s="296"/>
      <c r="EN257" s="297"/>
      <c r="EO257" s="299"/>
      <c r="EP257" s="296"/>
      <c r="EQ257" s="297"/>
      <c r="ER257" s="299"/>
      <c r="ES257" s="296"/>
      <c r="ET257" s="297"/>
      <c r="EU257" s="299"/>
      <c r="EV257" s="296"/>
      <c r="EW257" s="297"/>
      <c r="EX257" s="339"/>
      <c r="EZ257" s="631"/>
      <c r="FA257" s="602"/>
      <c r="FB257" s="228"/>
      <c r="FC257" s="229"/>
      <c r="FD257" s="632"/>
      <c r="FE257" s="231"/>
      <c r="FF257" s="289"/>
      <c r="FG257" s="233"/>
      <c r="FH257" s="289"/>
      <c r="FI257" s="290"/>
      <c r="FJ257" s="291"/>
      <c r="FK257" s="633"/>
      <c r="FL257" s="634"/>
      <c r="FM257" s="635"/>
      <c r="FN257" s="636"/>
      <c r="FO257" s="231"/>
      <c r="FP257" s="289"/>
      <c r="FQ257" s="233"/>
      <c r="FR257" s="289"/>
      <c r="FS257" s="290"/>
      <c r="FT257" s="291"/>
      <c r="FU257" s="633"/>
      <c r="FV257" s="634"/>
      <c r="FW257" s="635"/>
      <c r="FX257" s="636"/>
      <c r="FZ257" s="239"/>
      <c r="GA257" s="240"/>
      <c r="GD257" s="192"/>
      <c r="GE257" s="192"/>
    </row>
    <row r="258" spans="2:187" ht="18.75" customHeight="1" x14ac:dyDescent="0.15">
      <c r="B258" s="595"/>
      <c r="C258" s="194"/>
      <c r="D258" s="195"/>
      <c r="E258" s="196"/>
      <c r="F258" s="596"/>
      <c r="G258" s="597"/>
      <c r="H258" s="302"/>
      <c r="I258" s="598"/>
      <c r="J258" s="599"/>
      <c r="K258" s="600"/>
      <c r="L258" s="601"/>
      <c r="M258" s="600"/>
      <c r="N258" s="602"/>
      <c r="O258" s="598"/>
      <c r="P258" s="602"/>
      <c r="Q258" s="603"/>
      <c r="R258" s="604"/>
      <c r="S258" s="604"/>
      <c r="T258" s="605"/>
      <c r="U258" s="701"/>
      <c r="V258" s="606"/>
      <c r="W258" s="607"/>
      <c r="X258" s="607"/>
      <c r="Y258" s="608"/>
      <c r="Z258" s="315"/>
      <c r="AA258" s="228"/>
      <c r="AB258" s="609"/>
      <c r="AC258" s="610"/>
      <c r="AD258" s="602"/>
      <c r="AE258" s="611"/>
      <c r="AF258" s="599"/>
      <c r="AG258" s="599"/>
      <c r="AH258" s="602"/>
      <c r="AI258" s="611"/>
      <c r="AJ258" s="602"/>
      <c r="AK258" s="612"/>
      <c r="AL258" s="607"/>
      <c r="AM258" s="607"/>
      <c r="AN258" s="613"/>
      <c r="AO258" s="614"/>
      <c r="AP258" s="615"/>
      <c r="AQ258" s="608"/>
      <c r="AR258" s="616"/>
      <c r="AS258" s="608"/>
      <c r="AT258" s="616"/>
      <c r="AU258" s="617"/>
      <c r="AV258" s="614"/>
      <c r="AW258" s="618"/>
      <c r="AX258" s="619"/>
      <c r="AY258" s="612"/>
      <c r="AZ258" s="607"/>
      <c r="BA258" s="607"/>
      <c r="BB258" s="613"/>
      <c r="BC258" s="620"/>
      <c r="BD258" s="615"/>
      <c r="BE258" s="608"/>
      <c r="BF258" s="616"/>
      <c r="BG258" s="608"/>
      <c r="BH258" s="616"/>
      <c r="BI258" s="617"/>
      <c r="BJ258" s="620"/>
      <c r="BK258" s="618"/>
      <c r="BL258" s="619"/>
      <c r="BM258" s="598"/>
      <c r="BN258" s="621"/>
      <c r="BO258" s="602"/>
      <c r="BP258" s="598"/>
      <c r="BQ258" s="621"/>
      <c r="BR258" s="602"/>
      <c r="BS258" s="598"/>
      <c r="BT258" s="621"/>
      <c r="BU258" s="602"/>
      <c r="BV258" s="598"/>
      <c r="BW258" s="621"/>
      <c r="BX258" s="602"/>
      <c r="BY258" s="598"/>
      <c r="BZ258" s="621"/>
      <c r="CA258" s="602"/>
      <c r="CB258" s="622"/>
      <c r="CC258" s="601"/>
      <c r="CD258" s="623"/>
      <c r="CE258" s="624"/>
      <c r="CF258" s="625"/>
      <c r="CG258" s="626"/>
      <c r="CH258" s="626"/>
      <c r="CI258" s="626"/>
      <c r="CJ258" s="626"/>
      <c r="CK258" s="627"/>
      <c r="CL258" s="624"/>
      <c r="CM258" s="602"/>
      <c r="CN258" s="610"/>
      <c r="CO258" s="628"/>
      <c r="CP258" s="629"/>
      <c r="CQ258" s="630"/>
      <c r="CR258" s="629"/>
      <c r="CS258" s="630"/>
      <c r="CT258" s="629"/>
      <c r="CU258" s="630"/>
      <c r="CV258" s="629"/>
      <c r="CW258" s="337"/>
      <c r="CX258" s="338"/>
      <c r="CY258" s="299"/>
      <c r="CZ258" s="296"/>
      <c r="DA258" s="297"/>
      <c r="DB258" s="299"/>
      <c r="DC258" s="296"/>
      <c r="DD258" s="297"/>
      <c r="DE258" s="299"/>
      <c r="DF258" s="296"/>
      <c r="DG258" s="297"/>
      <c r="DH258" s="299"/>
      <c r="DI258" s="296"/>
      <c r="DJ258" s="297"/>
      <c r="DK258" s="299"/>
      <c r="DL258" s="296"/>
      <c r="DM258" s="297"/>
      <c r="DN258" s="299"/>
      <c r="DO258" s="296"/>
      <c r="DP258" s="297"/>
      <c r="DQ258" s="299"/>
      <c r="DR258" s="296"/>
      <c r="DS258" s="297"/>
      <c r="DT258" s="299"/>
      <c r="DU258" s="296"/>
      <c r="DV258" s="297"/>
      <c r="DW258" s="299"/>
      <c r="DX258" s="296"/>
      <c r="DY258" s="297"/>
      <c r="DZ258" s="299"/>
      <c r="EA258" s="296"/>
      <c r="EB258" s="297"/>
      <c r="EC258" s="299"/>
      <c r="ED258" s="296"/>
      <c r="EE258" s="297"/>
      <c r="EF258" s="299"/>
      <c r="EG258" s="296"/>
      <c r="EH258" s="297"/>
      <c r="EI258" s="299"/>
      <c r="EJ258" s="337"/>
      <c r="EK258" s="338"/>
      <c r="EL258" s="299"/>
      <c r="EM258" s="296"/>
      <c r="EN258" s="297"/>
      <c r="EO258" s="299"/>
      <c r="EP258" s="296"/>
      <c r="EQ258" s="297"/>
      <c r="ER258" s="299"/>
      <c r="ES258" s="296"/>
      <c r="ET258" s="297"/>
      <c r="EU258" s="299"/>
      <c r="EV258" s="296"/>
      <c r="EW258" s="297"/>
      <c r="EX258" s="339"/>
      <c r="EZ258" s="631"/>
      <c r="FA258" s="602"/>
      <c r="FB258" s="228"/>
      <c r="FC258" s="229"/>
      <c r="FD258" s="632"/>
      <c r="FE258" s="231"/>
      <c r="FF258" s="289"/>
      <c r="FG258" s="233"/>
      <c r="FH258" s="289"/>
      <c r="FI258" s="290"/>
      <c r="FJ258" s="291"/>
      <c r="FK258" s="633"/>
      <c r="FL258" s="634"/>
      <c r="FM258" s="635"/>
      <c r="FN258" s="636"/>
      <c r="FO258" s="231"/>
      <c r="FP258" s="289"/>
      <c r="FQ258" s="233"/>
      <c r="FR258" s="289"/>
      <c r="FS258" s="290"/>
      <c r="FT258" s="291"/>
      <c r="FU258" s="633"/>
      <c r="FV258" s="634"/>
      <c r="FW258" s="635"/>
      <c r="FX258" s="636"/>
      <c r="FZ258" s="239"/>
      <c r="GA258" s="240"/>
      <c r="GD258" s="192"/>
      <c r="GE258" s="192"/>
    </row>
    <row r="259" spans="2:187" ht="18.75" customHeight="1" x14ac:dyDescent="0.15">
      <c r="B259" s="595"/>
      <c r="C259" s="194"/>
      <c r="D259" s="195"/>
      <c r="E259" s="196"/>
      <c r="F259" s="596"/>
      <c r="G259" s="597"/>
      <c r="H259" s="302"/>
      <c r="I259" s="598"/>
      <c r="J259" s="599"/>
      <c r="K259" s="600"/>
      <c r="L259" s="601"/>
      <c r="M259" s="600"/>
      <c r="N259" s="602"/>
      <c r="O259" s="598"/>
      <c r="P259" s="602"/>
      <c r="Q259" s="603"/>
      <c r="R259" s="604"/>
      <c r="S259" s="604"/>
      <c r="T259" s="605"/>
      <c r="U259" s="701"/>
      <c r="V259" s="606"/>
      <c r="W259" s="607"/>
      <c r="X259" s="607"/>
      <c r="Y259" s="608"/>
      <c r="Z259" s="315"/>
      <c r="AA259" s="228"/>
      <c r="AB259" s="609"/>
      <c r="AC259" s="610"/>
      <c r="AD259" s="602"/>
      <c r="AE259" s="611"/>
      <c r="AF259" s="599"/>
      <c r="AG259" s="599"/>
      <c r="AH259" s="602"/>
      <c r="AI259" s="611"/>
      <c r="AJ259" s="602"/>
      <c r="AK259" s="612"/>
      <c r="AL259" s="607"/>
      <c r="AM259" s="607"/>
      <c r="AN259" s="613"/>
      <c r="AO259" s="614"/>
      <c r="AP259" s="615"/>
      <c r="AQ259" s="608"/>
      <c r="AR259" s="616"/>
      <c r="AS259" s="608"/>
      <c r="AT259" s="616"/>
      <c r="AU259" s="617"/>
      <c r="AV259" s="614"/>
      <c r="AW259" s="618"/>
      <c r="AX259" s="619"/>
      <c r="AY259" s="612"/>
      <c r="AZ259" s="607"/>
      <c r="BA259" s="607"/>
      <c r="BB259" s="613"/>
      <c r="BC259" s="620"/>
      <c r="BD259" s="615"/>
      <c r="BE259" s="608"/>
      <c r="BF259" s="616"/>
      <c r="BG259" s="608"/>
      <c r="BH259" s="616"/>
      <c r="BI259" s="617"/>
      <c r="BJ259" s="620"/>
      <c r="BK259" s="618"/>
      <c r="BL259" s="619"/>
      <c r="BM259" s="598"/>
      <c r="BN259" s="621"/>
      <c r="BO259" s="602"/>
      <c r="BP259" s="598"/>
      <c r="BQ259" s="621"/>
      <c r="BR259" s="602"/>
      <c r="BS259" s="598"/>
      <c r="BT259" s="621"/>
      <c r="BU259" s="602"/>
      <c r="BV259" s="598"/>
      <c r="BW259" s="621"/>
      <c r="BX259" s="602"/>
      <c r="BY259" s="598"/>
      <c r="BZ259" s="621"/>
      <c r="CA259" s="602"/>
      <c r="CB259" s="622"/>
      <c r="CC259" s="601"/>
      <c r="CD259" s="623"/>
      <c r="CE259" s="624"/>
      <c r="CF259" s="625"/>
      <c r="CG259" s="626"/>
      <c r="CH259" s="626"/>
      <c r="CI259" s="626"/>
      <c r="CJ259" s="626"/>
      <c r="CK259" s="627"/>
      <c r="CL259" s="624"/>
      <c r="CM259" s="602"/>
      <c r="CN259" s="610"/>
      <c r="CO259" s="628"/>
      <c r="CP259" s="629"/>
      <c r="CQ259" s="630"/>
      <c r="CR259" s="629"/>
      <c r="CS259" s="630"/>
      <c r="CT259" s="629"/>
      <c r="CU259" s="630"/>
      <c r="CV259" s="629"/>
      <c r="CW259" s="337"/>
      <c r="CX259" s="338"/>
      <c r="CY259" s="299"/>
      <c r="CZ259" s="296"/>
      <c r="DA259" s="297"/>
      <c r="DB259" s="299"/>
      <c r="DC259" s="296"/>
      <c r="DD259" s="297"/>
      <c r="DE259" s="299"/>
      <c r="DF259" s="296"/>
      <c r="DG259" s="297"/>
      <c r="DH259" s="299"/>
      <c r="DI259" s="296"/>
      <c r="DJ259" s="297"/>
      <c r="DK259" s="299"/>
      <c r="DL259" s="296"/>
      <c r="DM259" s="297"/>
      <c r="DN259" s="299"/>
      <c r="DO259" s="296"/>
      <c r="DP259" s="297"/>
      <c r="DQ259" s="299"/>
      <c r="DR259" s="296"/>
      <c r="DS259" s="297"/>
      <c r="DT259" s="299"/>
      <c r="DU259" s="296"/>
      <c r="DV259" s="297"/>
      <c r="DW259" s="299"/>
      <c r="DX259" s="296"/>
      <c r="DY259" s="297"/>
      <c r="DZ259" s="299"/>
      <c r="EA259" s="296"/>
      <c r="EB259" s="297"/>
      <c r="EC259" s="299"/>
      <c r="ED259" s="296"/>
      <c r="EE259" s="297"/>
      <c r="EF259" s="299"/>
      <c r="EG259" s="296"/>
      <c r="EH259" s="297"/>
      <c r="EI259" s="299"/>
      <c r="EJ259" s="337"/>
      <c r="EK259" s="338"/>
      <c r="EL259" s="299"/>
      <c r="EM259" s="296"/>
      <c r="EN259" s="297"/>
      <c r="EO259" s="299"/>
      <c r="EP259" s="296"/>
      <c r="EQ259" s="297"/>
      <c r="ER259" s="299"/>
      <c r="ES259" s="296"/>
      <c r="ET259" s="297"/>
      <c r="EU259" s="299"/>
      <c r="EV259" s="296"/>
      <c r="EW259" s="297"/>
      <c r="EX259" s="339"/>
      <c r="EZ259" s="631"/>
      <c r="FA259" s="602"/>
      <c r="FB259" s="228"/>
      <c r="FC259" s="229"/>
      <c r="FD259" s="632"/>
      <c r="FE259" s="231"/>
      <c r="FF259" s="289"/>
      <c r="FG259" s="233"/>
      <c r="FH259" s="289"/>
      <c r="FI259" s="290"/>
      <c r="FJ259" s="291"/>
      <c r="FK259" s="633"/>
      <c r="FL259" s="634"/>
      <c r="FM259" s="635"/>
      <c r="FN259" s="636"/>
      <c r="FO259" s="231"/>
      <c r="FP259" s="289"/>
      <c r="FQ259" s="233"/>
      <c r="FR259" s="289"/>
      <c r="FS259" s="290"/>
      <c r="FT259" s="291"/>
      <c r="FU259" s="633"/>
      <c r="FV259" s="634"/>
      <c r="FW259" s="635"/>
      <c r="FX259" s="636"/>
      <c r="FZ259" s="239"/>
      <c r="GA259" s="240"/>
      <c r="GD259" s="192"/>
      <c r="GE259" s="192"/>
    </row>
    <row r="260" spans="2:187" s="60" customFormat="1" ht="18.75" customHeight="1" x14ac:dyDescent="0.15">
      <c r="B260" s="637"/>
      <c r="FB260" s="638" t="b">
        <f>ISERR(FIND("任意",E157))</f>
        <v>1</v>
      </c>
    </row>
    <row r="261" spans="2:187" s="60" customFormat="1" ht="18.75" customHeight="1" x14ac:dyDescent="0.15">
      <c r="B261" s="637"/>
    </row>
    <row r="262" spans="2:187" s="60" customFormat="1" ht="18.75" customHeight="1" x14ac:dyDescent="0.15">
      <c r="B262" s="637"/>
    </row>
    <row r="263" spans="2:187" s="60" customFormat="1" ht="18.75" customHeight="1" x14ac:dyDescent="0.15">
      <c r="B263" s="637"/>
    </row>
  </sheetData>
  <autoFilter ref="A13:GC259" xr:uid="{00000000-0009-0000-0000-000005000000}"/>
  <mergeCells count="10">
    <mergeCell ref="FG1:FH1"/>
    <mergeCell ref="FQ1:FR1"/>
    <mergeCell ref="AB3:AB5"/>
    <mergeCell ref="EJ3:EX3"/>
    <mergeCell ref="FK3:FN4"/>
    <mergeCell ref="FU3:FX4"/>
    <mergeCell ref="AX4:AX5"/>
    <mergeCell ref="BL4:BL5"/>
    <mergeCell ref="CN4:CN5"/>
    <mergeCell ref="FC4:FD4"/>
  </mergeCells>
  <phoneticPr fontId="7"/>
  <conditionalFormatting sqref="FI6:FJ13 FS6:FT13 FS63:FT259 FI63:FJ259">
    <cfRule type="containsBlanks" dxfId="28" priority="23">
      <formula>LEN(TRIM(FI6))=0</formula>
    </cfRule>
  </conditionalFormatting>
  <conditionalFormatting sqref="FJ63:FJ259 FF63:FF259 FH63:FH259 FT63:FT259 FP63:FP259 FR63:FR259">
    <cfRule type="cellIs" dxfId="27" priority="25" operator="between">
      <formula>2.95</formula>
      <formula>5</formula>
    </cfRule>
  </conditionalFormatting>
  <conditionalFormatting sqref="FJ63:FJ259 FF63:FF259 FH63:FH259 FT63:FT259 FP63:FP259 FR63:FR259">
    <cfRule type="cellIs" dxfId="26" priority="24" operator="between">
      <formula>5</formula>
      <formula>100</formula>
    </cfRule>
    <cfRule type="cellIs" dxfId="25" priority="26" operator="between">
      <formula>0</formula>
      <formula>2.95</formula>
    </cfRule>
    <cfRule type="cellIs" dxfId="24" priority="27" operator="between">
      <formula>-5</formula>
      <formula>-10</formula>
    </cfRule>
    <cfRule type="cellIs" dxfId="23" priority="28" operator="lessThanOrEqual">
      <formula>-10</formula>
    </cfRule>
  </conditionalFormatting>
  <conditionalFormatting sqref="FL63:FL259 FV63:FV259">
    <cfRule type="cellIs" dxfId="22" priority="20" operator="equal">
      <formula>100</formula>
    </cfRule>
    <cfRule type="cellIs" dxfId="21" priority="21" operator="between">
      <formula>50</formula>
      <formula>99</formula>
    </cfRule>
    <cfRule type="cellIs" dxfId="20" priority="22" operator="between">
      <formula>0</formula>
      <formula>50</formula>
    </cfRule>
  </conditionalFormatting>
  <conditionalFormatting sqref="B11:FN12 FY11:GA12">
    <cfRule type="notContainsBlanks" dxfId="19" priority="29">
      <formula>LEN(TRIM(B11))&gt;0</formula>
    </cfRule>
  </conditionalFormatting>
  <conditionalFormatting sqref="FO11:FX12">
    <cfRule type="notContainsBlanks" dxfId="18" priority="19">
      <formula>LEN(TRIM(FO11))&gt;0</formula>
    </cfRule>
  </conditionalFormatting>
  <conditionalFormatting sqref="FL14:FL61 FV14:FV61">
    <cfRule type="cellIs" dxfId="17" priority="10" operator="equal">
      <formula>100</formula>
    </cfRule>
    <cfRule type="cellIs" dxfId="16" priority="11" operator="between">
      <formula>50</formula>
      <formula>99</formula>
    </cfRule>
    <cfRule type="cellIs" dxfId="15" priority="12" operator="between">
      <formula>0</formula>
      <formula>50</formula>
    </cfRule>
  </conditionalFormatting>
  <conditionalFormatting sqref="FI14:FJ61 FS14:FT61">
    <cfRule type="containsBlanks" dxfId="14" priority="13">
      <formula>LEN(TRIM(FI14))=0</formula>
    </cfRule>
  </conditionalFormatting>
  <conditionalFormatting sqref="FJ14:FJ61 FF14:FF61 FH14:FH61 FT14:FT61 FP14:FP61 FR14:FR61">
    <cfRule type="cellIs" dxfId="13" priority="15" operator="between">
      <formula>2.95</formula>
      <formula>5</formula>
    </cfRule>
  </conditionalFormatting>
  <conditionalFormatting sqref="FJ14:FJ61 FF14:FF61 FH14:FH61 FT14:FT61 FP14:FP61 FR14:FR61">
    <cfRule type="cellIs" dxfId="12" priority="14" operator="between">
      <formula>5</formula>
      <formula>100</formula>
    </cfRule>
    <cfRule type="cellIs" dxfId="11" priority="16" operator="between">
      <formula>0</formula>
      <formula>2.95</formula>
    </cfRule>
    <cfRule type="cellIs" dxfId="10" priority="17" operator="between">
      <formula>-5</formula>
      <formula>-10</formula>
    </cfRule>
    <cfRule type="cellIs" dxfId="9" priority="18" operator="lessThanOrEqual">
      <formula>-10</formula>
    </cfRule>
  </conditionalFormatting>
  <conditionalFormatting sqref="FI62:FJ62 FS62:FT62">
    <cfRule type="containsBlanks" dxfId="8" priority="4">
      <formula>LEN(TRIM(FI62))=0</formula>
    </cfRule>
  </conditionalFormatting>
  <conditionalFormatting sqref="FJ62 FF62 FH62 FT62 FP62 FR62">
    <cfRule type="cellIs" dxfId="7" priority="6" operator="between">
      <formula>2.95</formula>
      <formula>5</formula>
    </cfRule>
  </conditionalFormatting>
  <conditionalFormatting sqref="FJ62 FF62 FH62 FT62 FP62 FR62">
    <cfRule type="cellIs" dxfId="6" priority="5" operator="between">
      <formula>5</formula>
      <formula>100</formula>
    </cfRule>
    <cfRule type="cellIs" dxfId="5" priority="7" operator="between">
      <formula>0</formula>
      <formula>2.95</formula>
    </cfRule>
    <cfRule type="cellIs" dxfId="4" priority="8" operator="between">
      <formula>-5</formula>
      <formula>-10</formula>
    </cfRule>
    <cfRule type="cellIs" dxfId="3" priority="9" operator="lessThanOrEqual">
      <formula>-10</formula>
    </cfRule>
  </conditionalFormatting>
  <conditionalFormatting sqref="FL62 FV62">
    <cfRule type="cellIs" dxfId="2" priority="1" operator="equal">
      <formula>100</formula>
    </cfRule>
    <cfRule type="cellIs" dxfId="1" priority="2" operator="between">
      <formula>50</formula>
      <formula>99</formula>
    </cfRule>
    <cfRule type="cellIs" dxfId="0" priority="3" operator="between">
      <formula>0</formula>
      <formula>50</formula>
    </cfRule>
  </conditionalFormatting>
  <printOptions horizontalCentered="1"/>
  <pageMargins left="0.59055118110236227" right="0.59055118110236227" top="0.59055118110236227" bottom="0.59055118110236227" header="0.31496062992125984" footer="0.31496062992125984"/>
  <pageSetup paperSize="9" scale="7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12"/>
  <sheetViews>
    <sheetView view="pageBreakPreview" topLeftCell="A7" zoomScale="93" zoomScaleNormal="100" zoomScaleSheetLayoutView="93" workbookViewId="0">
      <selection activeCell="AM49" sqref="AM49"/>
    </sheetView>
  </sheetViews>
  <sheetFormatPr defaultRowHeight="13.5" x14ac:dyDescent="0.15"/>
  <cols>
    <col min="1" max="1" width="5.25" style="687" bestFit="1" customWidth="1"/>
    <col min="2" max="2" width="12.125" bestFit="1" customWidth="1"/>
    <col min="3" max="3" width="13.625" style="687" bestFit="1" customWidth="1"/>
    <col min="4" max="4" width="63.125" style="688" customWidth="1"/>
    <col min="12" max="12" width="19.375" customWidth="1"/>
  </cols>
  <sheetData>
    <row r="1" spans="1:5" x14ac:dyDescent="0.15">
      <c r="B1" t="s">
        <v>784</v>
      </c>
    </row>
    <row r="3" spans="1:5" x14ac:dyDescent="0.15">
      <c r="A3" s="32" t="s">
        <v>785</v>
      </c>
      <c r="B3" s="689" t="s">
        <v>786</v>
      </c>
      <c r="C3" s="32" t="s">
        <v>787</v>
      </c>
      <c r="D3" s="690" t="s">
        <v>790</v>
      </c>
    </row>
    <row r="4" spans="1:5" x14ac:dyDescent="0.15">
      <c r="A4" s="32">
        <v>1</v>
      </c>
      <c r="B4" s="692">
        <v>45018</v>
      </c>
      <c r="C4" s="32" t="s">
        <v>788</v>
      </c>
      <c r="D4" s="690" t="s">
        <v>791</v>
      </c>
    </row>
    <row r="5" spans="1:5" ht="61.5" customHeight="1" x14ac:dyDescent="0.15">
      <c r="A5" s="32">
        <v>2</v>
      </c>
      <c r="B5" s="692">
        <v>45019</v>
      </c>
      <c r="C5" s="32" t="s">
        <v>792</v>
      </c>
      <c r="D5" s="690" t="s">
        <v>793</v>
      </c>
    </row>
    <row r="6" spans="1:5" ht="43.5" customHeight="1" x14ac:dyDescent="0.15">
      <c r="A6" s="32">
        <v>3</v>
      </c>
      <c r="B6" s="692">
        <v>45026</v>
      </c>
      <c r="C6" s="32" t="s">
        <v>794</v>
      </c>
      <c r="D6" s="690" t="s">
        <v>795</v>
      </c>
    </row>
    <row r="7" spans="1:5" ht="74.25" customHeight="1" x14ac:dyDescent="0.15">
      <c r="A7" s="32">
        <v>4</v>
      </c>
      <c r="B7" s="692">
        <v>45322</v>
      </c>
      <c r="C7" s="32" t="s">
        <v>1294</v>
      </c>
      <c r="D7" s="690" t="s">
        <v>798</v>
      </c>
    </row>
    <row r="8" spans="1:5" ht="40.5" x14ac:dyDescent="0.15">
      <c r="A8" s="32">
        <v>5</v>
      </c>
      <c r="B8" s="692">
        <v>45319</v>
      </c>
      <c r="C8" s="32" t="s">
        <v>1294</v>
      </c>
      <c r="D8" s="690" t="s">
        <v>1293</v>
      </c>
      <c r="E8" s="855" t="s">
        <v>1321</v>
      </c>
    </row>
    <row r="9" spans="1:5" ht="27" x14ac:dyDescent="0.15">
      <c r="A9" s="32">
        <v>6</v>
      </c>
      <c r="B9" s="692">
        <v>45322</v>
      </c>
      <c r="C9" s="32" t="s">
        <v>1294</v>
      </c>
      <c r="D9" s="690" t="s">
        <v>1295</v>
      </c>
      <c r="E9" s="855" t="s">
        <v>1321</v>
      </c>
    </row>
    <row r="10" spans="1:5" ht="54" x14ac:dyDescent="0.15">
      <c r="A10" s="32">
        <v>7</v>
      </c>
      <c r="B10" s="692">
        <v>45351</v>
      </c>
      <c r="C10" s="32" t="s">
        <v>1320</v>
      </c>
      <c r="D10" s="690" t="s">
        <v>1322</v>
      </c>
    </row>
    <row r="11" spans="1:5" ht="27" x14ac:dyDescent="0.15">
      <c r="A11" s="32">
        <v>8</v>
      </c>
      <c r="B11" s="692">
        <v>45351</v>
      </c>
      <c r="C11" s="32" t="s">
        <v>1320</v>
      </c>
      <c r="D11" s="690" t="s">
        <v>1323</v>
      </c>
    </row>
    <row r="12" spans="1:5" ht="33.75" customHeight="1" x14ac:dyDescent="0.15">
      <c r="A12" s="32">
        <v>9</v>
      </c>
      <c r="B12" s="692">
        <v>45351</v>
      </c>
      <c r="C12" s="32" t="s">
        <v>1320</v>
      </c>
      <c r="D12" s="690" t="s">
        <v>1324</v>
      </c>
    </row>
  </sheetData>
  <phoneticPr fontId="7"/>
  <pageMargins left="0.47" right="0.2" top="0.75" bottom="0.75" header="0.3" footer="0.3"/>
  <pageSetup paperSize="9" scale="95" orientation="portrait" horizontalDpi="360" verticalDpi="36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25</vt:i4>
      </vt:variant>
    </vt:vector>
  </HeadingPairs>
  <TitlesOfParts>
    <vt:vector size="32" baseType="lpstr">
      <vt:lpstr>はじめに</vt:lpstr>
      <vt:lpstr>計1</vt:lpstr>
      <vt:lpstr>計2</vt:lpstr>
      <vt:lpstr>計3</vt:lpstr>
      <vt:lpstr>計4</vt:lpstr>
      <vt:lpstr>計画書</vt:lpstr>
      <vt:lpstr>変更点</vt:lpstr>
      <vt:lpstr>計1!AA</vt:lpstr>
      <vt:lpstr>計1!BB</vt:lpstr>
      <vt:lpstr>計1!CC</vt:lpstr>
      <vt:lpstr>計1!DD</vt:lpstr>
      <vt:lpstr>計1!EE</vt:lpstr>
      <vt:lpstr>計1!FF</vt:lpstr>
      <vt:lpstr>計1!GG</vt:lpstr>
      <vt:lpstr>計1!HH</vt:lpstr>
      <vt:lpstr>計1!II</vt:lpstr>
      <vt:lpstr>計1!JJ</vt:lpstr>
      <vt:lpstr>計1!KK</vt:lpstr>
      <vt:lpstr>計1!LL</vt:lpstr>
      <vt:lpstr>計1!MM</vt:lpstr>
      <vt:lpstr>計1!NN</vt:lpstr>
      <vt:lpstr>計1!OO</vt:lpstr>
      <vt:lpstr>計1!PP</vt:lpstr>
      <vt:lpstr>計1!Print_Area</vt:lpstr>
      <vt:lpstr>計2!Print_Area</vt:lpstr>
      <vt:lpstr>計3!Print_Area</vt:lpstr>
      <vt:lpstr>計4!Print_Area</vt:lpstr>
      <vt:lpstr>計画書!Print_Area</vt:lpstr>
      <vt:lpstr>計1!QQ</vt:lpstr>
      <vt:lpstr>計1!RR</vt:lpstr>
      <vt:lpstr>計1!SS</vt:lpstr>
      <vt:lpstr>計1!TT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2024-03-04T00:17:06Z</cp:lastPrinted>
  <dcterms:created xsi:type="dcterms:W3CDTF">2023-03-31T01:23:55Z</dcterms:created>
  <dcterms:modified xsi:type="dcterms:W3CDTF">2024-03-21T05:03:23Z</dcterms:modified>
</cp:coreProperties>
</file>